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drigues\Desktop\"/>
    </mc:Choice>
  </mc:AlternateContent>
  <bookViews>
    <workbookView xWindow="0" yWindow="0" windowWidth="23040" windowHeight="9408"/>
  </bookViews>
  <sheets>
    <sheet name="P&amp;L Statement" sheetId="2" r:id="rId1"/>
    <sheet name="Balanço" sheetId="1" r:id="rId2"/>
  </sheets>
  <externalReferences>
    <externalReference r:id="rId3"/>
    <externalReference r:id="rId4"/>
  </externalReferences>
  <definedNames>
    <definedName name="_xlnm.Print_Area" localSheetId="0">'P&amp;L Statement'!$A$1:$S$85</definedName>
    <definedName name="Bancos">[1]Codigos!$A$4:$B$71</definedName>
    <definedName name="detalhe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4" i="2" l="1"/>
  <c r="H70" i="2"/>
  <c r="Q69" i="2"/>
  <c r="N69" i="2"/>
  <c r="S69" i="2" s="1"/>
  <c r="N68" i="2"/>
  <c r="Q68" i="2" s="1"/>
  <c r="H66" i="2"/>
  <c r="S66" i="2" s="1"/>
  <c r="H65" i="2"/>
  <c r="H60" i="2"/>
  <c r="S60" i="2" s="1"/>
  <c r="H56" i="2"/>
  <c r="H55" i="2"/>
  <c r="H54" i="2"/>
  <c r="H53" i="2" s="1"/>
  <c r="H52" i="2"/>
  <c r="H51" i="2"/>
  <c r="H50" i="2" s="1"/>
  <c r="S49" i="2"/>
  <c r="S47" i="2"/>
  <c r="H46" i="2"/>
  <c r="H45" i="2"/>
  <c r="K45" i="2" s="1"/>
  <c r="H44" i="2"/>
  <c r="H43" i="2"/>
  <c r="H42" i="2"/>
  <c r="H41" i="2"/>
  <c r="H38" i="2"/>
  <c r="H37" i="2"/>
  <c r="S37" i="2" s="1"/>
  <c r="H29" i="2"/>
  <c r="H28" i="2"/>
  <c r="H27" i="2"/>
  <c r="H26" i="2" s="1"/>
  <c r="S24" i="2"/>
  <c r="H24" i="2"/>
  <c r="K24" i="2" s="1"/>
  <c r="H22" i="2"/>
  <c r="S22" i="2" s="1"/>
  <c r="H21" i="2"/>
  <c r="H19" i="2"/>
  <c r="H18" i="2"/>
  <c r="H17" i="2"/>
  <c r="H16" i="2"/>
  <c r="H15" i="2"/>
  <c r="H14" i="2"/>
  <c r="H13" i="2"/>
  <c r="H11" i="2"/>
  <c r="H9" i="2" s="1"/>
  <c r="H10" i="2"/>
  <c r="S8" i="2"/>
  <c r="H8" i="2"/>
  <c r="H12" i="2" s="1"/>
  <c r="F120" i="1"/>
  <c r="F121" i="1" s="1"/>
  <c r="F122" i="1" s="1"/>
  <c r="E119" i="1"/>
  <c r="E117" i="1"/>
  <c r="E116" i="1"/>
  <c r="E115" i="1"/>
  <c r="E114" i="1"/>
  <c r="E113" i="1"/>
  <c r="E112" i="1"/>
  <c r="E111" i="1"/>
  <c r="E110" i="1"/>
  <c r="E109" i="1"/>
  <c r="E108" i="1"/>
  <c r="E107" i="1"/>
  <c r="E105" i="1"/>
  <c r="E104" i="1"/>
  <c r="E103" i="1"/>
  <c r="E102" i="1"/>
  <c r="E101" i="1"/>
  <c r="E100" i="1"/>
  <c r="E99" i="1"/>
  <c r="E98" i="1"/>
  <c r="E97" i="1"/>
  <c r="E96" i="1"/>
  <c r="E95" i="1" s="1"/>
  <c r="E94" i="1"/>
  <c r="E92" i="1"/>
  <c r="E91" i="1"/>
  <c r="E120" i="1" s="1"/>
  <c r="E121" i="1" s="1"/>
  <c r="F89" i="1"/>
  <c r="E88" i="1"/>
  <c r="E87" i="1"/>
  <c r="E86" i="1"/>
  <c r="E85" i="1"/>
  <c r="E84" i="1"/>
  <c r="E89" i="1" s="1"/>
  <c r="F79" i="1"/>
  <c r="E77" i="1"/>
  <c r="E75" i="1"/>
  <c r="E73" i="1"/>
  <c r="E72" i="1"/>
  <c r="E71" i="1"/>
  <c r="E70" i="1"/>
  <c r="E69" i="1"/>
  <c r="E67" i="1" s="1"/>
  <c r="E68" i="1"/>
  <c r="E66" i="1"/>
  <c r="E65" i="1"/>
  <c r="E64" i="1"/>
  <c r="E63" i="1"/>
  <c r="E62" i="1"/>
  <c r="E61" i="1"/>
  <c r="F54" i="1"/>
  <c r="F55" i="1" s="1"/>
  <c r="E53" i="1"/>
  <c r="E52" i="1"/>
  <c r="E51" i="1"/>
  <c r="E50" i="1"/>
  <c r="E49" i="1"/>
  <c r="E48" i="1"/>
  <c r="E47" i="1"/>
  <c r="E46" i="1"/>
  <c r="E45" i="1"/>
  <c r="E44" i="1"/>
  <c r="E43" i="1"/>
  <c r="E42" i="1"/>
  <c r="E39" i="1" s="1"/>
  <c r="E41" i="1"/>
  <c r="E40" i="1"/>
  <c r="E38" i="1"/>
  <c r="E37" i="1"/>
  <c r="E35" i="1"/>
  <c r="E34" i="1"/>
  <c r="E33" i="1"/>
  <c r="E32" i="1" s="1"/>
  <c r="E31" i="1"/>
  <c r="E29" i="1" s="1"/>
  <c r="E30" i="1"/>
  <c r="E28" i="1"/>
  <c r="E27" i="1"/>
  <c r="E26" i="1"/>
  <c r="E25" i="1"/>
  <c r="E24" i="1"/>
  <c r="E54" i="1" s="1"/>
  <c r="E55" i="1" s="1"/>
  <c r="F21" i="1"/>
  <c r="E20" i="1"/>
  <c r="E19" i="1"/>
  <c r="E18" i="1"/>
  <c r="E17" i="1"/>
  <c r="E16" i="1"/>
  <c r="E15" i="1"/>
  <c r="E14" i="1"/>
  <c r="E13" i="1"/>
  <c r="E12" i="1"/>
  <c r="E11" i="1"/>
  <c r="E10" i="1"/>
  <c r="E21" i="1" s="1"/>
  <c r="T53" i="2" l="1"/>
  <c r="K53" i="2"/>
  <c r="H25" i="2"/>
  <c r="H58" i="2" s="1"/>
  <c r="K26" i="2"/>
  <c r="K47" i="2"/>
  <c r="K70" i="2"/>
  <c r="K61" i="2"/>
  <c r="K23" i="2"/>
  <c r="S12" i="2"/>
  <c r="K60" i="2"/>
  <c r="K49" i="2"/>
  <c r="K37" i="2"/>
  <c r="K22" i="2"/>
  <c r="K48" i="2"/>
  <c r="K8" i="2"/>
  <c r="K46" i="2"/>
  <c r="K65" i="2"/>
  <c r="K9" i="2"/>
  <c r="K21" i="2"/>
  <c r="K41" i="2"/>
  <c r="K50" i="2"/>
  <c r="S65" i="2"/>
  <c r="K66" i="2"/>
  <c r="Y41" i="2"/>
  <c r="Y12" i="2" s="1"/>
  <c r="E79" i="1"/>
  <c r="E122" i="1" s="1"/>
  <c r="E2" i="1" s="1"/>
  <c r="F2" i="1"/>
  <c r="S58" i="2" l="1"/>
  <c r="K58" i="2"/>
  <c r="H63" i="2"/>
  <c r="T25" i="2"/>
  <c r="S25" i="2"/>
  <c r="K25" i="2"/>
  <c r="K63" i="2" l="1"/>
  <c r="H68" i="2"/>
  <c r="H72" i="2" l="1"/>
  <c r="K72" i="2" s="1"/>
  <c r="K68" i="2"/>
  <c r="Z12" i="2"/>
  <c r="AA12" i="2" s="1"/>
</calcChain>
</file>

<file path=xl/comments1.xml><?xml version="1.0" encoding="utf-8"?>
<comments xmlns="http://schemas.openxmlformats.org/spreadsheetml/2006/main">
  <authors>
    <author>PC</author>
  </authors>
  <commentList>
    <comment ref="H81" authorId="0" shapeId="0">
      <text>
        <r>
          <rPr>
            <b/>
            <sz val="8"/>
            <color indexed="81"/>
            <rFont val="Tahoma"/>
            <family val="2"/>
          </rPr>
          <t>PC:</t>
        </r>
        <r>
          <rPr>
            <sz val="8"/>
            <color indexed="81"/>
            <rFont val="Tahoma"/>
            <family val="2"/>
          </rPr>
          <t xml:space="preserve">
Ver file inventário</t>
        </r>
      </text>
    </comment>
  </commentList>
</comments>
</file>

<file path=xl/sharedStrings.xml><?xml version="1.0" encoding="utf-8"?>
<sst xmlns="http://schemas.openxmlformats.org/spreadsheetml/2006/main" count="134" uniqueCount="126">
  <si>
    <t>Acertar Balanço tem valores à mão</t>
  </si>
  <si>
    <t>Entidade:Azorean</t>
  </si>
  <si>
    <t>BALANÇO (INDIVIDUAL ou CONSOLIDADO) EM XX DE YYYY DE 200N</t>
  </si>
  <si>
    <t>UNIDADE MONETÁRIA (1)</t>
  </si>
  <si>
    <t>RUBRICAS</t>
  </si>
  <si>
    <t>NOTAS</t>
  </si>
  <si>
    <t>DATAS</t>
  </si>
  <si>
    <t>ACTIVO</t>
  </si>
  <si>
    <t>Activo não corrente</t>
  </si>
  <si>
    <t>Activos fixos tangíveis</t>
  </si>
  <si>
    <t>Propriedades de investimento</t>
  </si>
  <si>
    <t>Goodwill</t>
  </si>
  <si>
    <t>Activos intangíveis</t>
  </si>
  <si>
    <t>Activos intangíveis em Curso</t>
  </si>
  <si>
    <t>Activos biológicos</t>
  </si>
  <si>
    <t>Participações financeiras - método da equivalência patrimonial</t>
  </si>
  <si>
    <t>Participações financeiras - outros métodos</t>
  </si>
  <si>
    <t>Accionistas/sócios</t>
  </si>
  <si>
    <t>Outros activos financeiros</t>
  </si>
  <si>
    <t>Activos por impostos diferidos</t>
  </si>
  <si>
    <t>Activo Corrente</t>
  </si>
  <si>
    <t>Inventários</t>
  </si>
  <si>
    <t>Clientes</t>
  </si>
  <si>
    <t>Adiantamentos a fornecedores</t>
  </si>
  <si>
    <t>Estados e outros entes públicos</t>
  </si>
  <si>
    <t>Outras contas a receber</t>
  </si>
  <si>
    <t>Diferimentos</t>
  </si>
  <si>
    <t>Activos financeiros detidos para negociação</t>
  </si>
  <si>
    <t>Activos não correntes detidos para venda</t>
  </si>
  <si>
    <t>Caixa e depósitos bancários</t>
  </si>
  <si>
    <t>Caixa</t>
  </si>
  <si>
    <t>Depósitos à ordem</t>
  </si>
  <si>
    <t>Outros depósitos bancários</t>
  </si>
  <si>
    <t>Total do activo</t>
  </si>
  <si>
    <t>CAPITAL PRÓPRIO E PASSIVO</t>
  </si>
  <si>
    <t>Capital próprio</t>
  </si>
  <si>
    <t>Capital realizado</t>
  </si>
  <si>
    <t>Acções (quotas) próprias</t>
  </si>
  <si>
    <t>Outros instrumentos de capital próprio</t>
  </si>
  <si>
    <t>Prémios de emissão</t>
  </si>
  <si>
    <t>Reservas legais</t>
  </si>
  <si>
    <t>Outras reservas</t>
  </si>
  <si>
    <t>Resultados transitados</t>
  </si>
  <si>
    <t>Ajustamentos em activos financeiros</t>
  </si>
  <si>
    <t>Excedentes de revalorização</t>
  </si>
  <si>
    <t>Outras variações no capital próprio</t>
  </si>
  <si>
    <t>Resultado líquido do período</t>
  </si>
  <si>
    <t>Interesses minoritários</t>
  </si>
  <si>
    <t>Total do capital próprio</t>
  </si>
  <si>
    <t>Passivo</t>
  </si>
  <si>
    <t>Passivo não corrente</t>
  </si>
  <si>
    <t>Provisões</t>
  </si>
  <si>
    <t>Financiamentos obtidos</t>
  </si>
  <si>
    <t>Responsabilidades por benefícios pós-emprego</t>
  </si>
  <si>
    <t>Passivos por impostos diferidos</t>
  </si>
  <si>
    <t>Outras contas a pagar</t>
  </si>
  <si>
    <t>Passivo corrente</t>
  </si>
  <si>
    <t>Fornecedores</t>
  </si>
  <si>
    <t>Adiantamentos de clientes</t>
  </si>
  <si>
    <t>Estado e outros entes públicos</t>
  </si>
  <si>
    <t>Retenção na fonte</t>
  </si>
  <si>
    <t>Imposto Estimado</t>
  </si>
  <si>
    <t>Imposto a Pagar</t>
  </si>
  <si>
    <t>Rend. Profissionais-Residentes</t>
  </si>
  <si>
    <t>IVA - Dedutível</t>
  </si>
  <si>
    <t>IVA - Liquidado</t>
  </si>
  <si>
    <t>IVA - A pagar</t>
  </si>
  <si>
    <t>Contribuições para a Segurança Social</t>
  </si>
  <si>
    <t>Passivos financeiros detidos para negociação</t>
  </si>
  <si>
    <t>Outros passivos financeiros</t>
  </si>
  <si>
    <t>Passivos não correntes detidos para venda</t>
  </si>
  <si>
    <t>Total do passivo</t>
  </si>
  <si>
    <t>Total do capital próprio e do passivo</t>
  </si>
  <si>
    <r>
      <t>Demonstração Resultados - Nov</t>
    </r>
    <r>
      <rPr>
        <b/>
        <i/>
        <sz val="12"/>
        <color theme="9" tint="-0.249977111117893"/>
        <rFont val="Malgun Gothic"/>
        <family val="2"/>
      </rPr>
      <t>16</t>
    </r>
  </si>
  <si>
    <t>Year To Date 2016</t>
  </si>
  <si>
    <t>Sept-08</t>
  </si>
  <si>
    <t>Vendas .................................................................................................................</t>
  </si>
  <si>
    <t>Prestação de Serviços ..........................................................................................................</t>
  </si>
  <si>
    <t>Subsídios à exploração ......................................................................................................</t>
  </si>
  <si>
    <t>78.5</t>
  </si>
  <si>
    <t>68.5</t>
  </si>
  <si>
    <t>79.2</t>
  </si>
  <si>
    <t>Ganhos / perdas imputados de subsidiárias ..............................................................................................</t>
  </si>
  <si>
    <t>Variação nos inventários de produção ..........................................................................................................</t>
  </si>
  <si>
    <t>Trabalhos para a própria entidade ................................................................................................</t>
  </si>
  <si>
    <t>Custo das Mercadorias Vendidas e Matérias Consumidas</t>
  </si>
  <si>
    <t>Mercadorias ...........................................................................................................</t>
  </si>
  <si>
    <t>Matérias ........................................................................................................</t>
  </si>
  <si>
    <t>Fornecimentos e Serviços Externos ........................................................................................</t>
  </si>
  <si>
    <t>Gastos com Pessoal</t>
  </si>
  <si>
    <t>Salários .........................................................................................................................................................</t>
  </si>
  <si>
    <t>Remunerações dos órgãos sociais</t>
  </si>
  <si>
    <t>Remunerações do pessoal</t>
  </si>
  <si>
    <t>Encargos sobre Remunerações .......................................................................................................</t>
  </si>
  <si>
    <t>Encargos sobre remunerações</t>
  </si>
  <si>
    <t>63.5.2</t>
  </si>
  <si>
    <t>Encargos Pessoal</t>
  </si>
  <si>
    <t>Outros Custos com Pessoal  ............................................................................................................</t>
  </si>
  <si>
    <t>Seguros de acidentes no trabalho e doenças profiss</t>
  </si>
  <si>
    <t>Gastos de acção social</t>
  </si>
  <si>
    <t>Outros gastos com o pessoal</t>
  </si>
  <si>
    <t>652+7622</t>
  </si>
  <si>
    <t>Imparidade de inventários (perdas / reversões) ....................................................................</t>
  </si>
  <si>
    <t>651+7621</t>
  </si>
  <si>
    <t>Imparidade de dívidas a receber (perdas / reversões) ....................................................................</t>
  </si>
  <si>
    <t>67+763</t>
  </si>
  <si>
    <t>Provisões (aumentos / reduções) .............................................................................................................................</t>
  </si>
  <si>
    <t>Imparidade de investimentos não depreciáveis ....................................................................</t>
  </si>
  <si>
    <t>Aumentos/reduções de justo valor .............................................................................................................................</t>
  </si>
  <si>
    <t>Outros rendimentos e ganhos.............................................................................................................................</t>
  </si>
  <si>
    <t>Outros gastos e perdas .............................................................................................................................</t>
  </si>
  <si>
    <t xml:space="preserve">      Resultado antes depreciações, gastos de financ.e impostos </t>
  </si>
  <si>
    <t>Gastos/reversões de depreciação e de amortização .............................................................................................................................</t>
  </si>
  <si>
    <t>Imparidade de invest. depreciáveis/amortizáveis (perdas/reversões) .............................................................................................................................</t>
  </si>
  <si>
    <t xml:space="preserve">      Resultado operacional (antes de gastos de financ. e impostos)</t>
  </si>
  <si>
    <t>Juros e rendimentos similares obtidos .............................................................................................................................</t>
  </si>
  <si>
    <t>Juros e gastos similares suportados .............................................................................................................................</t>
  </si>
  <si>
    <t xml:space="preserve">      Resultado antes de impostos</t>
  </si>
  <si>
    <t>Imposto sobre o rendimento do período .............................................................................................................................</t>
  </si>
  <si>
    <t xml:space="preserve">      Resultado líquido do período</t>
  </si>
  <si>
    <t>Estimativa:</t>
  </si>
  <si>
    <t>Existências Iniciais ............................................................................................................</t>
  </si>
  <si>
    <t>Compras ..................................................................................................................................</t>
  </si>
  <si>
    <t>Regularização de existências .............................................................................................................</t>
  </si>
  <si>
    <t>Existências Finais ....................................................................................................</t>
  </si>
  <si>
    <t>Custo das Mercadorias Vendidas e Matérias Consumidas ..........................................................................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</si>
</sst>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0"/>
      <name val="Arial"/>
      <family val="2"/>
    </font>
    <font>
      <b/>
      <sz val="10"/>
      <color theme="0"/>
      <name val="Arial"/>
      <family val="2"/>
    </font>
    <font>
      <b/>
      <sz val="8"/>
      <color theme="9" tint="-0.249977111117893"/>
      <name val="Arial"/>
      <family val="2"/>
    </font>
    <font>
      <sz val="10"/>
      <color theme="3"/>
      <name val="Arial"/>
      <family val="2"/>
    </font>
    <font>
      <sz val="9"/>
      <color theme="3"/>
      <name val="Arial"/>
      <family val="2"/>
    </font>
    <font>
      <sz val="8"/>
      <color theme="3"/>
      <name val="Arial"/>
      <family val="2"/>
    </font>
    <font>
      <b/>
      <sz val="8"/>
      <color theme="1" tint="0.249977111117893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6"/>
      <color theme="3"/>
      <name val="Arial"/>
      <family val="2"/>
    </font>
    <font>
      <b/>
      <sz val="12"/>
      <color theme="0"/>
      <name val="Arial"/>
      <family val="2"/>
    </font>
    <font>
      <sz val="10"/>
      <color theme="0"/>
      <name val="Arial"/>
      <family val="2"/>
    </font>
    <font>
      <b/>
      <sz val="12"/>
      <color theme="9" tint="-0.249977111117893"/>
      <name val="Malgun Gothic"/>
      <family val="2"/>
    </font>
    <font>
      <b/>
      <i/>
      <sz val="12"/>
      <color theme="9" tint="-0.249977111117893"/>
      <name val="Malgun Gothic"/>
      <family val="2"/>
    </font>
    <font>
      <sz val="10"/>
      <color indexed="62"/>
      <name val="Arial"/>
      <family val="2"/>
    </font>
    <font>
      <b/>
      <i/>
      <sz val="9"/>
      <color theme="9" tint="-0.249977111117893"/>
      <name val="Arial"/>
      <family val="2"/>
    </font>
    <font>
      <b/>
      <i/>
      <sz val="9"/>
      <color indexed="62"/>
      <name val="Arial"/>
      <family val="2"/>
    </font>
    <font>
      <sz val="10"/>
      <color indexed="9"/>
      <name val="Arial"/>
      <family val="2"/>
    </font>
    <font>
      <b/>
      <sz val="10"/>
      <color theme="1" tint="0.14999847407452621"/>
      <name val="Arial"/>
      <family val="2"/>
    </font>
    <font>
      <b/>
      <sz val="10"/>
      <name val="Arial"/>
      <family val="2"/>
    </font>
    <font>
      <b/>
      <sz val="10"/>
      <color indexed="62"/>
      <name val="Arial"/>
      <family val="2"/>
    </font>
    <font>
      <b/>
      <sz val="10"/>
      <color indexed="9"/>
      <name val="Arial"/>
      <family val="2"/>
    </font>
    <font>
      <sz val="9"/>
      <color theme="1" tint="0.14999847407452621"/>
      <name val="Arial"/>
      <family val="2"/>
    </font>
    <font>
      <sz val="10"/>
      <color theme="1" tint="0.14999847407452621"/>
      <name val="Arial"/>
      <family val="2"/>
    </font>
    <font>
      <sz val="9"/>
      <color indexed="62"/>
      <name val="Arial"/>
      <family val="2"/>
    </font>
    <font>
      <b/>
      <i/>
      <sz val="10"/>
      <color theme="9" tint="-0.249977111117893"/>
      <name val="Arial"/>
      <family val="2"/>
    </font>
    <font>
      <i/>
      <sz val="10"/>
      <color theme="9" tint="-0.249977111117893"/>
      <name val="Arial"/>
      <family val="2"/>
    </font>
    <font>
      <b/>
      <i/>
      <sz val="10"/>
      <color indexed="62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</fills>
  <borders count="32">
    <border>
      <left/>
      <right/>
      <top/>
      <bottom/>
      <diagonal/>
    </border>
    <border>
      <left style="medium">
        <color theme="1" tint="0.24994659260841701"/>
      </left>
      <right/>
      <top style="medium">
        <color theme="1" tint="0.24994659260841701"/>
      </top>
      <bottom/>
      <diagonal/>
    </border>
    <border>
      <left style="thin">
        <color indexed="64"/>
      </left>
      <right style="thin">
        <color indexed="64"/>
      </right>
      <top style="medium">
        <color theme="1" tint="0.24994659260841701"/>
      </top>
      <bottom/>
      <diagonal/>
    </border>
    <border>
      <left/>
      <right/>
      <top style="medium">
        <color theme="1" tint="0.24994659260841701"/>
      </top>
      <bottom style="thin">
        <color indexed="64"/>
      </bottom>
      <diagonal/>
    </border>
    <border>
      <left/>
      <right style="medium">
        <color theme="1" tint="0.24994659260841701"/>
      </right>
      <top style="medium">
        <color theme="1" tint="0.24994659260841701"/>
      </top>
      <bottom style="thin">
        <color indexed="64"/>
      </bottom>
      <diagonal/>
    </border>
    <border>
      <left style="medium">
        <color theme="1" tint="0.24994659260841701"/>
      </left>
      <right/>
      <top/>
      <bottom style="medium">
        <color theme="1" tint="0.24994659260841701"/>
      </bottom>
      <diagonal/>
    </border>
    <border>
      <left style="thin">
        <color indexed="64"/>
      </left>
      <right style="thin">
        <color indexed="64"/>
      </right>
      <top/>
      <bottom style="medium">
        <color theme="1" tint="0.24994659260841701"/>
      </bottom>
      <diagonal/>
    </border>
    <border>
      <left/>
      <right/>
      <top/>
      <bottom style="medium">
        <color theme="1" tint="0.24994659260841701"/>
      </bottom>
      <diagonal/>
    </border>
    <border>
      <left style="thin">
        <color indexed="64"/>
      </left>
      <right style="medium">
        <color theme="1" tint="0.24994659260841701"/>
      </right>
      <top style="thin">
        <color indexed="64"/>
      </top>
      <bottom style="medium">
        <color theme="1" tint="0.24994659260841701"/>
      </bottom>
      <diagonal/>
    </border>
    <border>
      <left style="medium">
        <color theme="1" tint="0.24994659260841701"/>
      </left>
      <right/>
      <top/>
      <bottom/>
      <diagonal/>
    </border>
    <border>
      <left style="thin">
        <color indexed="64"/>
      </left>
      <right style="medium">
        <color theme="1" tint="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9" tint="-0.24994659260841701"/>
      </top>
      <bottom style="thin">
        <color theme="9" tint="-0.24994659260841701"/>
      </bottom>
      <diagonal/>
    </border>
    <border>
      <left/>
      <right style="medium">
        <color auto="1"/>
      </right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indexed="64"/>
      </left>
      <right style="medium">
        <color indexed="64"/>
      </right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indexed="64"/>
      </left>
      <right/>
      <top style="thin">
        <color theme="9" tint="-0.24994659260841701"/>
      </top>
      <bottom style="medium">
        <color theme="9" tint="-0.24994659260841701"/>
      </bottom>
      <diagonal/>
    </border>
    <border>
      <left style="thin">
        <color indexed="64"/>
      </left>
      <right style="medium">
        <color indexed="64"/>
      </right>
      <top style="thin">
        <color theme="9" tint="-0.24994659260841701"/>
      </top>
      <bottom style="medium">
        <color theme="9" tint="-0.24994659260841701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medium">
        <color theme="1" tint="0.24994659260841701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9" tint="-0.24994659260841701"/>
      </top>
      <bottom style="thin">
        <color rgb="FFEE6000"/>
      </bottom>
      <diagonal/>
    </border>
    <border>
      <left/>
      <right style="medium">
        <color auto="1"/>
      </right>
      <top style="thin">
        <color theme="9" tint="-0.24994659260841701"/>
      </top>
      <bottom style="medium">
        <color theme="9" tint="-0.24994659260841701"/>
      </bottom>
      <diagonal/>
    </border>
    <border>
      <left style="thin">
        <color indexed="64"/>
      </left>
      <right style="medium">
        <color theme="1" tint="0.24994659260841701"/>
      </right>
      <top/>
      <bottom style="medium">
        <color theme="1" tint="0.2499465926084170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18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18"/>
      </left>
      <right/>
      <top style="thin">
        <color indexed="18"/>
      </top>
      <bottom/>
      <diagonal/>
    </border>
    <border>
      <left style="thin">
        <color indexed="18"/>
      </left>
      <right/>
      <top/>
      <bottom/>
      <diagonal/>
    </border>
    <border>
      <left/>
      <right/>
      <top/>
      <bottom style="thin">
        <color indexed="18"/>
      </bottom>
      <diagonal/>
    </border>
    <border>
      <left style="thin">
        <color indexed="18"/>
      </left>
      <right/>
      <top/>
      <bottom style="thin">
        <color indexed="18"/>
      </bottom>
      <diagonal/>
    </border>
    <border>
      <left/>
      <right/>
      <top/>
      <bottom style="medium">
        <color indexed="18"/>
      </bottom>
      <diagonal/>
    </border>
    <border>
      <left/>
      <right/>
      <top style="medium">
        <color indexed="18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6">
    <xf numFmtId="0" fontId="0" fillId="0" borderId="0" xfId="0"/>
    <xf numFmtId="0" fontId="2" fillId="0" borderId="0" xfId="1"/>
    <xf numFmtId="0" fontId="2" fillId="0" borderId="0" xfId="1" applyFill="1"/>
    <xf numFmtId="0" fontId="3" fillId="0" borderId="0" xfId="1" applyFont="1" applyBorder="1" applyAlignment="1">
      <alignment horizontal="left"/>
    </xf>
    <xf numFmtId="4" fontId="2" fillId="0" borderId="0" xfId="1" applyNumberFormat="1" applyFill="1"/>
    <xf numFmtId="4" fontId="2" fillId="0" borderId="0" xfId="1" applyNumberFormat="1"/>
    <xf numFmtId="0" fontId="4" fillId="0" borderId="0" xfId="1" applyFont="1"/>
    <xf numFmtId="0" fontId="4" fillId="0" borderId="0" xfId="1" applyFont="1" applyBorder="1"/>
    <xf numFmtId="0" fontId="4" fillId="0" borderId="0" xfId="1" applyFont="1" applyFill="1"/>
    <xf numFmtId="0" fontId="4" fillId="0" borderId="0" xfId="1" applyFont="1" applyAlignment="1">
      <alignment horizontal="right"/>
    </xf>
    <xf numFmtId="15" fontId="3" fillId="5" borderId="7" xfId="1" applyNumberFormat="1" applyFont="1" applyFill="1" applyBorder="1" applyAlignment="1">
      <alignment horizontal="center"/>
    </xf>
    <xf numFmtId="15" fontId="3" fillId="5" borderId="8" xfId="1" applyNumberFormat="1" applyFont="1" applyFill="1" applyBorder="1" applyAlignment="1">
      <alignment horizontal="center"/>
    </xf>
    <xf numFmtId="0" fontId="7" fillId="6" borderId="9" xfId="1" applyFont="1" applyFill="1" applyBorder="1" applyAlignment="1">
      <alignment horizontal="center"/>
    </xf>
    <xf numFmtId="0" fontId="8" fillId="7" borderId="2" xfId="1" applyFont="1" applyFill="1" applyBorder="1"/>
    <xf numFmtId="4" fontId="9" fillId="6" borderId="0" xfId="1" applyNumberFormat="1" applyFont="1" applyFill="1" applyBorder="1" applyAlignment="1">
      <alignment vertical="center"/>
    </xf>
    <xf numFmtId="4" fontId="9" fillId="6" borderId="10" xfId="1" applyNumberFormat="1" applyFont="1" applyFill="1" applyBorder="1" applyAlignment="1">
      <alignment vertical="center"/>
    </xf>
    <xf numFmtId="0" fontId="10" fillId="0" borderId="9" xfId="1" applyFont="1" applyBorder="1"/>
    <xf numFmtId="0" fontId="8" fillId="7" borderId="11" xfId="1" applyFont="1" applyFill="1" applyBorder="1"/>
    <xf numFmtId="0" fontId="11" fillId="7" borderId="9" xfId="1" applyFont="1" applyFill="1" applyBorder="1"/>
    <xf numFmtId="0" fontId="4" fillId="6" borderId="9" xfId="1" applyFont="1" applyFill="1" applyBorder="1"/>
    <xf numFmtId="4" fontId="12" fillId="6" borderId="0" xfId="1" applyNumberFormat="1" applyFont="1" applyFill="1" applyBorder="1" applyAlignment="1">
      <alignment vertical="center"/>
    </xf>
    <xf numFmtId="4" fontId="12" fillId="6" borderId="10" xfId="1" applyNumberFormat="1" applyFont="1" applyFill="1" applyBorder="1" applyAlignment="1">
      <alignment vertical="center"/>
    </xf>
    <xf numFmtId="0" fontId="10" fillId="7" borderId="11" xfId="1" applyFont="1" applyFill="1" applyBorder="1"/>
    <xf numFmtId="0" fontId="10" fillId="6" borderId="9" xfId="1" applyFont="1" applyFill="1" applyBorder="1"/>
    <xf numFmtId="4" fontId="12" fillId="6" borderId="12" xfId="1" applyNumberFormat="1" applyFont="1" applyFill="1" applyBorder="1" applyAlignment="1">
      <alignment vertical="center"/>
    </xf>
    <xf numFmtId="4" fontId="12" fillId="6" borderId="13" xfId="1" applyNumberFormat="1" applyFont="1" applyFill="1" applyBorder="1" applyAlignment="1">
      <alignment vertical="center"/>
    </xf>
    <xf numFmtId="4" fontId="12" fillId="7" borderId="0" xfId="1" applyNumberFormat="1" applyFont="1" applyFill="1" applyBorder="1" applyAlignment="1">
      <alignment vertical="center"/>
    </xf>
    <xf numFmtId="4" fontId="12" fillId="7" borderId="10" xfId="1" applyNumberFormat="1" applyFont="1" applyFill="1" applyBorder="1" applyAlignment="1">
      <alignment vertical="center"/>
    </xf>
    <xf numFmtId="4" fontId="4" fillId="0" borderId="0" xfId="1" applyNumberFormat="1" applyFont="1" applyFill="1"/>
    <xf numFmtId="4" fontId="4" fillId="0" borderId="0" xfId="1" applyNumberFormat="1" applyFont="1"/>
    <xf numFmtId="1" fontId="2" fillId="0" borderId="0" xfId="1" applyNumberFormat="1"/>
    <xf numFmtId="1" fontId="4" fillId="6" borderId="9" xfId="1" applyNumberFormat="1" applyFont="1" applyFill="1" applyBorder="1"/>
    <xf numFmtId="1" fontId="8" fillId="7" borderId="11" xfId="1" applyNumberFormat="1" applyFont="1" applyFill="1" applyBorder="1"/>
    <xf numFmtId="2" fontId="12" fillId="6" borderId="0" xfId="1" applyNumberFormat="1" applyFont="1" applyFill="1" applyBorder="1" applyAlignment="1">
      <alignment vertical="center"/>
    </xf>
    <xf numFmtId="1" fontId="12" fillId="6" borderId="10" xfId="1" applyNumberFormat="1" applyFont="1" applyFill="1" applyBorder="1" applyAlignment="1">
      <alignment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0" borderId="0" xfId="2"/>
    <xf numFmtId="4" fontId="12" fillId="6" borderId="14" xfId="1" applyNumberFormat="1" applyFont="1" applyFill="1" applyBorder="1" applyAlignment="1">
      <alignment vertical="center"/>
    </xf>
    <xf numFmtId="4" fontId="12" fillId="6" borderId="15" xfId="1" applyNumberFormat="1" applyFont="1" applyFill="1" applyBorder="1" applyAlignment="1">
      <alignment vertical="center"/>
    </xf>
    <xf numFmtId="0" fontId="3" fillId="8" borderId="9" xfId="1" applyFont="1" applyFill="1" applyBorder="1"/>
    <xf numFmtId="4" fontId="13" fillId="8" borderId="16" xfId="1" applyNumberFormat="1" applyFont="1" applyFill="1" applyBorder="1" applyAlignment="1">
      <alignment vertical="center"/>
    </xf>
    <xf numFmtId="4" fontId="13" fillId="8" borderId="17" xfId="1" applyNumberFormat="1" applyFont="1" applyFill="1" applyBorder="1" applyAlignment="1">
      <alignment vertical="center"/>
    </xf>
    <xf numFmtId="0" fontId="7" fillId="6" borderId="9" xfId="1" applyFont="1" applyFill="1" applyBorder="1"/>
    <xf numFmtId="4" fontId="12" fillId="6" borderId="18" xfId="1" applyNumberFormat="1" applyFont="1" applyFill="1" applyBorder="1" applyAlignment="1">
      <alignment vertical="center"/>
    </xf>
    <xf numFmtId="4" fontId="12" fillId="6" borderId="19" xfId="1" applyNumberFormat="1" applyFont="1" applyFill="1" applyBorder="1" applyAlignment="1">
      <alignment vertical="center"/>
    </xf>
    <xf numFmtId="0" fontId="2" fillId="6" borderId="0" xfId="1" applyFill="1"/>
    <xf numFmtId="4" fontId="2" fillId="6" borderId="0" xfId="1" applyNumberFormat="1" applyFill="1"/>
    <xf numFmtId="0" fontId="3" fillId="5" borderId="9" xfId="1" applyFont="1" applyFill="1" applyBorder="1"/>
    <xf numFmtId="10" fontId="2" fillId="6" borderId="0" xfId="1" applyNumberFormat="1" applyFill="1"/>
    <xf numFmtId="0" fontId="4" fillId="6" borderId="0" xfId="1" applyFont="1" applyFill="1"/>
    <xf numFmtId="4" fontId="4" fillId="6" borderId="0" xfId="1" applyNumberFormat="1" applyFont="1" applyFill="1"/>
    <xf numFmtId="0" fontId="4" fillId="6" borderId="0" xfId="1" applyFont="1" applyFill="1" applyAlignment="1">
      <alignment horizontal="center" vertical="center"/>
    </xf>
    <xf numFmtId="0" fontId="4" fillId="6" borderId="0" xfId="1" applyNumberFormat="1" applyFont="1" applyFill="1"/>
    <xf numFmtId="4" fontId="4" fillId="6" borderId="0" xfId="1" applyNumberFormat="1" applyFont="1" applyFill="1" applyAlignment="1">
      <alignment horizontal="center" vertical="center"/>
    </xf>
    <xf numFmtId="4" fontId="13" fillId="5" borderId="14" xfId="1" applyNumberFormat="1" applyFont="1" applyFill="1" applyBorder="1" applyAlignment="1">
      <alignment vertical="center"/>
    </xf>
    <xf numFmtId="4" fontId="13" fillId="5" borderId="13" xfId="1" applyNumberFormat="1" applyFont="1" applyFill="1" applyBorder="1" applyAlignment="1">
      <alignment vertical="center"/>
    </xf>
    <xf numFmtId="4" fontId="13" fillId="8" borderId="20" xfId="1" applyNumberFormat="1" applyFont="1" applyFill="1" applyBorder="1" applyAlignment="1">
      <alignment vertical="center"/>
    </xf>
    <xf numFmtId="4" fontId="13" fillId="8" borderId="21" xfId="1" applyNumberFormat="1" applyFont="1" applyFill="1" applyBorder="1" applyAlignment="1">
      <alignment vertical="center"/>
    </xf>
    <xf numFmtId="0" fontId="10" fillId="6" borderId="5" xfId="1" applyFont="1" applyFill="1" applyBorder="1"/>
    <xf numFmtId="0" fontId="10" fillId="7" borderId="6" xfId="1" applyFont="1" applyFill="1" applyBorder="1"/>
    <xf numFmtId="4" fontId="12" fillId="6" borderId="7" xfId="1" applyNumberFormat="1" applyFont="1" applyFill="1" applyBorder="1" applyAlignment="1">
      <alignment vertical="center"/>
    </xf>
    <xf numFmtId="4" fontId="12" fillId="6" borderId="22" xfId="1" applyNumberFormat="1" applyFont="1" applyFill="1" applyBorder="1" applyAlignment="1">
      <alignment vertical="center"/>
    </xf>
    <xf numFmtId="0" fontId="14" fillId="0" borderId="0" xfId="1" applyFont="1" applyBorder="1"/>
    <xf numFmtId="0" fontId="10" fillId="0" borderId="0" xfId="1" applyFont="1"/>
    <xf numFmtId="0" fontId="9" fillId="0" borderId="0" xfId="1" applyFont="1" applyFill="1"/>
    <xf numFmtId="0" fontId="9" fillId="0" borderId="0" xfId="1" applyFont="1"/>
    <xf numFmtId="0" fontId="10" fillId="0" borderId="0" xfId="1" applyFont="1" applyBorder="1"/>
    <xf numFmtId="0" fontId="12" fillId="0" borderId="0" xfId="1" applyFont="1" applyFill="1"/>
    <xf numFmtId="0" fontId="12" fillId="0" borderId="0" xfId="1" applyFont="1"/>
    <xf numFmtId="0" fontId="15" fillId="0" borderId="0" xfId="0" applyFont="1"/>
    <xf numFmtId="0" fontId="0" fillId="0" borderId="0" xfId="0" applyFill="1"/>
    <xf numFmtId="0" fontId="16" fillId="0" borderId="0" xfId="0" applyFont="1"/>
    <xf numFmtId="0" fontId="0" fillId="6" borderId="0" xfId="0" applyFill="1"/>
    <xf numFmtId="0" fontId="19" fillId="6" borderId="0" xfId="0" applyFont="1" applyFill="1"/>
    <xf numFmtId="0" fontId="20" fillId="6" borderId="0" xfId="0" applyFont="1" applyFill="1" applyAlignment="1">
      <alignment horizontal="right"/>
    </xf>
    <xf numFmtId="0" fontId="20" fillId="6" borderId="0" xfId="0" applyFont="1" applyFill="1" applyAlignment="1">
      <alignment wrapText="1"/>
    </xf>
    <xf numFmtId="0" fontId="22" fillId="10" borderId="0" xfId="0" applyFont="1" applyFill="1"/>
    <xf numFmtId="0" fontId="19" fillId="6" borderId="23" xfId="0" applyFont="1" applyFill="1" applyBorder="1"/>
    <xf numFmtId="0" fontId="0" fillId="9" borderId="0" xfId="0" applyFill="1"/>
    <xf numFmtId="0" fontId="6" fillId="0" borderId="24" xfId="0" applyFont="1" applyFill="1" applyBorder="1"/>
    <xf numFmtId="0" fontId="23" fillId="6" borderId="0" xfId="0" applyFont="1" applyFill="1" applyBorder="1"/>
    <xf numFmtId="0" fontId="24" fillId="6" borderId="0" xfId="0" applyFont="1" applyFill="1" applyBorder="1"/>
    <xf numFmtId="4" fontId="24" fillId="6" borderId="0" xfId="0" applyNumberFormat="1" applyFont="1" applyFill="1" applyBorder="1"/>
    <xf numFmtId="4" fontId="24" fillId="6" borderId="25" xfId="0" applyNumberFormat="1" applyFont="1" applyFill="1" applyBorder="1"/>
    <xf numFmtId="10" fontId="24" fillId="6" borderId="0" xfId="0" applyNumberFormat="1" applyFont="1" applyFill="1" applyBorder="1"/>
    <xf numFmtId="164" fontId="24" fillId="6" borderId="0" xfId="0" applyNumberFormat="1" applyFont="1" applyFill="1" applyBorder="1"/>
    <xf numFmtId="4" fontId="25" fillId="9" borderId="24" xfId="0" applyNumberFormat="1" applyFont="1" applyFill="1" applyBorder="1"/>
    <xf numFmtId="10" fontId="25" fillId="9" borderId="26" xfId="0" applyNumberFormat="1" applyFont="1" applyFill="1" applyBorder="1"/>
    <xf numFmtId="164" fontId="25" fillId="9" borderId="24" xfId="0" applyNumberFormat="1" applyFont="1" applyFill="1" applyBorder="1"/>
    <xf numFmtId="9" fontId="22" fillId="10" borderId="0" xfId="0" applyNumberFormat="1" applyFont="1" applyFill="1"/>
    <xf numFmtId="0" fontId="6" fillId="0" borderId="0" xfId="0" applyFont="1" applyFill="1" applyBorder="1"/>
    <xf numFmtId="4" fontId="25" fillId="9" borderId="0" xfId="0" applyNumberFormat="1" applyFont="1" applyFill="1" applyBorder="1"/>
    <xf numFmtId="10" fontId="25" fillId="9" borderId="27" xfId="0" applyNumberFormat="1" applyFont="1" applyFill="1" applyBorder="1"/>
    <xf numFmtId="164" fontId="25" fillId="9" borderId="0" xfId="0" applyNumberFormat="1" applyFont="1" applyFill="1" applyBorder="1"/>
    <xf numFmtId="4" fontId="0" fillId="0" borderId="0" xfId="0" applyNumberFormat="1"/>
    <xf numFmtId="0" fontId="24" fillId="0" borderId="0" xfId="0" applyFont="1" applyFill="1" applyBorder="1"/>
    <xf numFmtId="4" fontId="25" fillId="11" borderId="0" xfId="0" applyNumberFormat="1" applyFont="1" applyFill="1" applyBorder="1"/>
    <xf numFmtId="164" fontId="25" fillId="11" borderId="0" xfId="0" applyNumberFormat="1" applyFont="1" applyFill="1" applyBorder="1"/>
    <xf numFmtId="9" fontId="26" fillId="12" borderId="0" xfId="0" applyNumberFormat="1" applyFont="1" applyFill="1"/>
    <xf numFmtId="4" fontId="0" fillId="3" borderId="0" xfId="0" applyNumberFormat="1" applyFill="1"/>
    <xf numFmtId="0" fontId="6" fillId="0" borderId="0" xfId="0" applyFont="1" applyBorder="1"/>
    <xf numFmtId="4" fontId="25" fillId="9" borderId="28" xfId="0" applyNumberFormat="1" applyFont="1" applyFill="1" applyBorder="1"/>
    <xf numFmtId="10" fontId="25" fillId="9" borderId="29" xfId="0" applyNumberFormat="1" applyFont="1" applyFill="1" applyBorder="1"/>
    <xf numFmtId="164" fontId="25" fillId="9" borderId="28" xfId="0" applyNumberFormat="1" applyFont="1" applyFill="1" applyBorder="1"/>
    <xf numFmtId="4" fontId="2" fillId="6" borderId="0" xfId="0" applyNumberFormat="1" applyFont="1" applyFill="1" applyBorder="1"/>
    <xf numFmtId="0" fontId="6" fillId="0" borderId="0" xfId="0" applyFont="1"/>
    <xf numFmtId="0" fontId="23" fillId="6" borderId="0" xfId="0" applyFont="1" applyFill="1"/>
    <xf numFmtId="0" fontId="27" fillId="6" borderId="0" xfId="0" applyFont="1" applyFill="1"/>
    <xf numFmtId="0" fontId="24" fillId="6" borderId="0" xfId="0" applyFont="1" applyFill="1"/>
    <xf numFmtId="0" fontId="28" fillId="6" borderId="0" xfId="0" applyFont="1" applyFill="1"/>
    <xf numFmtId="0" fontId="12" fillId="6" borderId="0" xfId="0" applyFont="1" applyFill="1"/>
    <xf numFmtId="4" fontId="12" fillId="6" borderId="25" xfId="0" applyNumberFormat="1" applyFont="1" applyFill="1" applyBorder="1"/>
    <xf numFmtId="10" fontId="12" fillId="6" borderId="0" xfId="0" applyNumberFormat="1" applyFont="1" applyFill="1" applyBorder="1"/>
    <xf numFmtId="164" fontId="2" fillId="6" borderId="0" xfId="0" applyNumberFormat="1" applyFont="1" applyFill="1" applyBorder="1"/>
    <xf numFmtId="0" fontId="4" fillId="0" borderId="0" xfId="0" applyFont="1"/>
    <xf numFmtId="4" fontId="19" fillId="9" borderId="0" xfId="0" applyNumberFormat="1" applyFont="1" applyFill="1" applyBorder="1"/>
    <xf numFmtId="4" fontId="29" fillId="9" borderId="0" xfId="0" applyNumberFormat="1" applyFont="1" applyFill="1" applyBorder="1"/>
    <xf numFmtId="10" fontId="29" fillId="9" borderId="27" xfId="0" applyNumberFormat="1" applyFont="1" applyFill="1" applyBorder="1"/>
    <xf numFmtId="164" fontId="19" fillId="9" borderId="0" xfId="0" applyNumberFormat="1" applyFont="1" applyFill="1" applyBorder="1"/>
    <xf numFmtId="0" fontId="16" fillId="0" borderId="0" xfId="0" applyFont="1" applyAlignment="1">
      <alignment horizontal="left"/>
    </xf>
    <xf numFmtId="0" fontId="0" fillId="5" borderId="23" xfId="0" applyFill="1" applyBorder="1"/>
    <xf numFmtId="4" fontId="0" fillId="0" borderId="23" xfId="0" applyNumberFormat="1" applyBorder="1"/>
    <xf numFmtId="4" fontId="24" fillId="6" borderId="12" xfId="0" applyNumberFormat="1" applyFont="1" applyFill="1" applyBorder="1"/>
    <xf numFmtId="164" fontId="24" fillId="6" borderId="12" xfId="0" applyNumberFormat="1" applyFont="1" applyFill="1" applyBorder="1"/>
    <xf numFmtId="4" fontId="32" fillId="9" borderId="0" xfId="0" applyNumberFormat="1" applyFont="1" applyFill="1" applyBorder="1"/>
    <xf numFmtId="0" fontId="25" fillId="6" borderId="0" xfId="0" applyFont="1" applyFill="1"/>
    <xf numFmtId="0" fontId="16" fillId="0" borderId="0" xfId="0" applyFont="1" applyBorder="1"/>
    <xf numFmtId="0" fontId="19" fillId="0" borderId="0" xfId="0" applyFont="1" applyBorder="1"/>
    <xf numFmtId="4" fontId="2" fillId="0" borderId="0" xfId="0" applyNumberFormat="1" applyFont="1" applyBorder="1" applyAlignment="1">
      <alignment horizontal="right"/>
    </xf>
    <xf numFmtId="4" fontId="2" fillId="0" borderId="0" xfId="0" applyNumberFormat="1" applyFont="1" applyFill="1" applyBorder="1" applyAlignment="1"/>
    <xf numFmtId="9" fontId="2" fillId="0" borderId="0" xfId="0" applyNumberFormat="1" applyFont="1" applyBorder="1" applyAlignment="1"/>
    <xf numFmtId="4" fontId="19" fillId="0" borderId="0" xfId="0" applyNumberFormat="1" applyFont="1" applyBorder="1" applyAlignment="1">
      <alignment horizontal="right"/>
    </xf>
    <xf numFmtId="4" fontId="19" fillId="0" borderId="0" xfId="0" applyNumberFormat="1" applyFont="1" applyFill="1" applyBorder="1" applyAlignment="1"/>
    <xf numFmtId="9" fontId="19" fillId="0" borderId="0" xfId="0" applyNumberFormat="1" applyFont="1" applyBorder="1" applyAlignment="1"/>
    <xf numFmtId="9" fontId="0" fillId="0" borderId="0" xfId="0" applyNumberFormat="1"/>
    <xf numFmtId="4" fontId="2" fillId="0" borderId="0" xfId="0" applyNumberFormat="1" applyFont="1" applyBorder="1"/>
    <xf numFmtId="4" fontId="2" fillId="0" borderId="0" xfId="0" applyNumberFormat="1" applyFont="1" applyFill="1" applyBorder="1"/>
    <xf numFmtId="9" fontId="2" fillId="0" borderId="0" xfId="0" applyNumberFormat="1" applyFont="1" applyBorder="1"/>
    <xf numFmtId="4" fontId="19" fillId="0" borderId="0" xfId="0" applyNumberFormat="1" applyFont="1" applyBorder="1"/>
    <xf numFmtId="4" fontId="19" fillId="0" borderId="0" xfId="0" applyNumberFormat="1" applyFont="1" applyFill="1" applyBorder="1"/>
    <xf numFmtId="9" fontId="19" fillId="0" borderId="0" xfId="0" applyNumberFormat="1" applyFont="1" applyBorder="1"/>
    <xf numFmtId="4" fontId="2" fillId="0" borderId="30" xfId="0" applyNumberFormat="1" applyFont="1" applyBorder="1"/>
    <xf numFmtId="4" fontId="2" fillId="0" borderId="30" xfId="0" applyNumberFormat="1" applyFont="1" applyFill="1" applyBorder="1"/>
    <xf numFmtId="9" fontId="2" fillId="0" borderId="30" xfId="0" applyNumberFormat="1" applyFont="1" applyBorder="1"/>
    <xf numFmtId="4" fontId="19" fillId="0" borderId="30" xfId="0" applyNumberFormat="1" applyFont="1" applyBorder="1"/>
    <xf numFmtId="4" fontId="19" fillId="0" borderId="30" xfId="0" applyNumberFormat="1" applyFont="1" applyFill="1" applyBorder="1"/>
    <xf numFmtId="9" fontId="19" fillId="0" borderId="30" xfId="0" applyNumberFormat="1" applyFont="1" applyBorder="1"/>
    <xf numFmtId="0" fontId="6" fillId="11" borderId="31" xfId="0" applyFont="1" applyFill="1" applyBorder="1" applyAlignment="1">
      <alignment horizontal="left" vertical="center"/>
    </xf>
    <xf numFmtId="0" fontId="0" fillId="11" borderId="31" xfId="0" applyFill="1" applyBorder="1" applyAlignment="1">
      <alignment horizontal="center" vertical="center" wrapText="1"/>
    </xf>
    <xf numFmtId="0" fontId="2" fillId="11" borderId="31" xfId="0" applyFont="1" applyFill="1" applyBorder="1" applyAlignment="1">
      <alignment horizontal="center" vertical="center" wrapText="1"/>
    </xf>
    <xf numFmtId="0" fontId="19" fillId="0" borderId="0" xfId="0" applyFont="1"/>
    <xf numFmtId="4" fontId="2" fillId="0" borderId="0" xfId="0" applyNumberFormat="1" applyFont="1" applyBorder="1" applyAlignment="1">
      <alignment horizontal="right" wrapText="1"/>
    </xf>
    <xf numFmtId="4" fontId="19" fillId="0" borderId="0" xfId="0" applyNumberFormat="1" applyFont="1" applyBorder="1" applyAlignment="1">
      <alignment horizontal="right" wrapText="1"/>
    </xf>
    <xf numFmtId="0" fontId="24" fillId="0" borderId="0" xfId="0" applyFont="1"/>
    <xf numFmtId="0" fontId="25" fillId="0" borderId="0" xfId="0" applyFont="1"/>
    <xf numFmtId="4" fontId="24" fillId="9" borderId="0" xfId="0" applyNumberFormat="1" applyFont="1" applyFill="1" applyBorder="1" applyAlignment="1">
      <alignment horizontal="right" wrapText="1"/>
    </xf>
    <xf numFmtId="4" fontId="24" fillId="0" borderId="0" xfId="0" applyNumberFormat="1" applyFont="1" applyFill="1" applyBorder="1" applyAlignment="1">
      <alignment horizontal="right" wrapText="1"/>
    </xf>
    <xf numFmtId="4" fontId="25" fillId="9" borderId="0" xfId="0" applyNumberFormat="1" applyFont="1" applyFill="1" applyBorder="1" applyAlignment="1">
      <alignment horizontal="right" wrapText="1"/>
    </xf>
    <xf numFmtId="4" fontId="25" fillId="0" borderId="0" xfId="0" applyNumberFormat="1" applyFont="1" applyFill="1" applyBorder="1" applyAlignment="1">
      <alignment horizontal="right" wrapText="1"/>
    </xf>
    <xf numFmtId="4" fontId="2" fillId="0" borderId="0" xfId="0" applyNumberFormat="1" applyFont="1"/>
    <xf numFmtId="4" fontId="2" fillId="0" borderId="0" xfId="0" applyNumberFormat="1" applyFont="1" applyFill="1"/>
    <xf numFmtId="9" fontId="2" fillId="0" borderId="0" xfId="0" applyNumberFormat="1" applyFont="1"/>
    <xf numFmtId="4" fontId="0" fillId="0" borderId="0" xfId="0" applyNumberFormat="1" applyFill="1"/>
    <xf numFmtId="0" fontId="17" fillId="6" borderId="0" xfId="0" applyFont="1" applyFill="1" applyBorder="1" applyAlignment="1">
      <alignment horizontal="center" vertical="center" wrapText="1"/>
    </xf>
    <xf numFmtId="17" fontId="21" fillId="9" borderId="0" xfId="0" applyNumberFormat="1" applyFont="1" applyFill="1" applyAlignment="1">
      <alignment horizontal="center" wrapText="1"/>
    </xf>
    <xf numFmtId="0" fontId="21" fillId="9" borderId="0" xfId="0" applyFont="1" applyFill="1" applyAlignment="1">
      <alignment horizontal="center" wrapText="1"/>
    </xf>
    <xf numFmtId="0" fontId="30" fillId="6" borderId="0" xfId="0" applyFont="1" applyFill="1" applyAlignment="1">
      <alignment horizontal="right" wrapText="1"/>
    </xf>
    <xf numFmtId="0" fontId="31" fillId="6" borderId="0" xfId="0" applyFont="1" applyFill="1" applyAlignment="1">
      <alignment horizontal="right" wrapText="1"/>
    </xf>
    <xf numFmtId="0" fontId="5" fillId="2" borderId="1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/>
    </xf>
    <xf numFmtId="0" fontId="3" fillId="4" borderId="3" xfId="1" applyFont="1" applyFill="1" applyBorder="1" applyAlignment="1">
      <alignment horizontal="center"/>
    </xf>
    <xf numFmtId="0" fontId="3" fillId="4" borderId="4" xfId="1" applyFont="1" applyFill="1" applyBorder="1" applyAlignment="1">
      <alignment horizontal="center"/>
    </xf>
    <xf numFmtId="0" fontId="4" fillId="6" borderId="0" xfId="1" applyFont="1" applyFill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PIRISCO01\company\Copirisco\Copirisco%20-Tipo\Fundos%20Comunit&#225;rios\Pedip%20II\AnexosTecnicos\MAPAS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drigues/Dropbox%20(STEAM)/3_BU%20FINANCEIRA%20-%20OUTSOURCING/Grupo%20YDreams/Azorean/2016/Contabilidade/Reporting/11.CTB_Modelo%20report%20(201611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1"/>
      <sheetName val="2"/>
      <sheetName val="3"/>
      <sheetName val="4"/>
      <sheetName val="5"/>
      <sheetName val="6"/>
      <sheetName val="7"/>
      <sheetName val="8"/>
      <sheetName val="8.1"/>
      <sheetName val="9"/>
      <sheetName val="10"/>
      <sheetName val="11"/>
      <sheetName val="11.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Apoio"/>
      <sheetName val="Codig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4">
          <cell r="A4" t="str">
            <v>Cod.</v>
          </cell>
          <cell r="B4" t="str">
            <v>Nome da entidade financeira</v>
          </cell>
        </row>
        <row r="5">
          <cell r="A5">
            <v>40</v>
          </cell>
          <cell r="B5" t="str">
            <v xml:space="preserve">ABN AMRO BANK, NV                                           </v>
          </cell>
        </row>
        <row r="6">
          <cell r="A6">
            <v>38</v>
          </cell>
          <cell r="B6" t="str">
            <v xml:space="preserve">BANIF - BANCO INTERNACIONAL DO FUNCHAL, SA                  </v>
          </cell>
        </row>
        <row r="7">
          <cell r="A7">
            <v>32</v>
          </cell>
          <cell r="B7" t="str">
            <v xml:space="preserve">BARCLAYS BANK, PLC                                          </v>
          </cell>
        </row>
        <row r="8">
          <cell r="A8">
            <v>22</v>
          </cell>
          <cell r="B8" t="str">
            <v xml:space="preserve">BANCO DO BRASIL, SA                                         </v>
          </cell>
        </row>
        <row r="9">
          <cell r="A9">
            <v>6</v>
          </cell>
          <cell r="B9" t="str">
            <v xml:space="preserve">BANCO BORGES &amp; IRMAO, SA                                    </v>
          </cell>
        </row>
        <row r="10">
          <cell r="A10">
            <v>19</v>
          </cell>
          <cell r="B10" t="str">
            <v xml:space="preserve">BANCO BILBAO VISCAYA (PORTUGAL), SA                         </v>
          </cell>
        </row>
        <row r="11">
          <cell r="A11">
            <v>12</v>
          </cell>
          <cell r="B11" t="str">
            <v xml:space="preserve">BANCO COMERCIAL DOS ACORES, EP                              </v>
          </cell>
        </row>
        <row r="12">
          <cell r="A12">
            <v>25</v>
          </cell>
          <cell r="B12" t="str">
            <v xml:space="preserve">BANCO CHEMICAL (PORTUGAL), SA                               </v>
          </cell>
        </row>
        <row r="13">
          <cell r="A13">
            <v>30</v>
          </cell>
          <cell r="B13" t="str">
            <v xml:space="preserve">BCI - BANCO DE COMERCIO E INDUSTRIA, SA                     </v>
          </cell>
        </row>
        <row r="14">
          <cell r="A14">
            <v>41</v>
          </cell>
          <cell r="B14" t="str">
            <v xml:space="preserve">BANCO COMERCIAL DE MACAU, SA                                </v>
          </cell>
        </row>
        <row r="15">
          <cell r="A15">
            <v>33</v>
          </cell>
          <cell r="B15" t="str">
            <v xml:space="preserve">BANCO COMERCIAL PORTUGUES, SA                               </v>
          </cell>
        </row>
        <row r="16">
          <cell r="A16">
            <v>7</v>
          </cell>
          <cell r="B16" t="str">
            <v xml:space="preserve">BANCO ESPIRITO SANTO E COMERCIAL DE LISBOA, SA              </v>
          </cell>
        </row>
        <row r="17">
          <cell r="A17">
            <v>39</v>
          </cell>
          <cell r="B17" t="str">
            <v xml:space="preserve">BANCO EXTERIOR DE ESPANA, SA                                </v>
          </cell>
        </row>
        <row r="18">
          <cell r="A18">
            <v>10</v>
          </cell>
          <cell r="B18" t="str">
            <v xml:space="preserve">BANCO FONSECAS &amp; BURNAY, SA                                 </v>
          </cell>
        </row>
        <row r="19">
          <cell r="A19">
            <v>9</v>
          </cell>
          <cell r="B19" t="str">
            <v xml:space="preserve">BANCO DE FOMENTO E EXTERIOR, SA                             </v>
          </cell>
        </row>
        <row r="20">
          <cell r="A20">
            <v>48</v>
          </cell>
          <cell r="B20" t="str">
            <v xml:space="preserve">BANCO FINANTIA, SA                                          </v>
          </cell>
        </row>
        <row r="21">
          <cell r="A21">
            <v>44</v>
          </cell>
          <cell r="B21" t="str">
            <v xml:space="preserve">BANCO CENTRAL HISPANO (PORTUGAL), SA                        </v>
          </cell>
        </row>
        <row r="22">
          <cell r="A22">
            <v>31</v>
          </cell>
          <cell r="B22" t="str">
            <v xml:space="preserve">BANCO INTERNACIONAL DE CREDITO, SA                          </v>
          </cell>
        </row>
        <row r="23">
          <cell r="A23">
            <v>49</v>
          </cell>
          <cell r="B23" t="str">
            <v xml:space="preserve">BANCO DE INVESTIMENTO IMOBILIARIO, SA                       </v>
          </cell>
        </row>
        <row r="24">
          <cell r="A24">
            <v>23</v>
          </cell>
          <cell r="B24" t="str">
            <v xml:space="preserve">BANCO MELLO, SA                                             </v>
          </cell>
        </row>
        <row r="25">
          <cell r="A25">
            <v>46</v>
          </cell>
          <cell r="B25" t="str">
            <v xml:space="preserve">BNC - BANCO NACIONAL DE CREDITO IMOBILIARIO, SA             </v>
          </cell>
        </row>
        <row r="26">
          <cell r="A26">
            <v>77</v>
          </cell>
          <cell r="B26" t="str">
            <v xml:space="preserve">BANCO NACIONAL DE INVESTIMENTO                              </v>
          </cell>
        </row>
        <row r="27">
          <cell r="A27">
            <v>34</v>
          </cell>
          <cell r="B27" t="str">
            <v xml:space="preserve">BANQUE NATIONALE DE PARIS                                   </v>
          </cell>
        </row>
        <row r="28">
          <cell r="A28">
            <v>13</v>
          </cell>
          <cell r="B28" t="str">
            <v xml:space="preserve">BANCO NACIONAL ULTRAMARINO, SA                              </v>
          </cell>
        </row>
        <row r="29">
          <cell r="A29">
            <v>1</v>
          </cell>
          <cell r="B29" t="str">
            <v xml:space="preserve">BANCO DE PORTUGAL, EP                                       </v>
          </cell>
        </row>
        <row r="30">
          <cell r="A30">
            <v>17</v>
          </cell>
          <cell r="B30" t="str">
            <v xml:space="preserve">BANCO PORTUGUES DO ATLANTICO, SA                            </v>
          </cell>
        </row>
        <row r="31">
          <cell r="A31">
            <v>27</v>
          </cell>
          <cell r="B31" t="str">
            <v xml:space="preserve">BPI - BANCO PORTUGUES DE INVESTIMENTO, SA                   </v>
          </cell>
        </row>
        <row r="32">
          <cell r="A32">
            <v>79</v>
          </cell>
          <cell r="B32" t="str">
            <v xml:space="preserve">BPN - BANCO PORTUGUES DE NEGOCIOS, SA                       </v>
          </cell>
        </row>
        <row r="33">
          <cell r="A33">
            <v>15</v>
          </cell>
          <cell r="B33" t="str">
            <v xml:space="preserve">BANCO PINTO &amp; SOTTO MAYOR, SA                               </v>
          </cell>
        </row>
        <row r="34">
          <cell r="A34">
            <v>83</v>
          </cell>
          <cell r="B34" t="str">
            <v xml:space="preserve">BANCO SABADELL, SA                                          </v>
          </cell>
        </row>
        <row r="35">
          <cell r="A35">
            <v>78</v>
          </cell>
          <cell r="B35" t="str">
            <v xml:space="preserve">CISF - BANCO DE INVESTIMENTO, S A                           </v>
          </cell>
        </row>
        <row r="36">
          <cell r="A36">
            <v>47</v>
          </cell>
          <cell r="B36" t="str">
            <v xml:space="preserve">BANCO ESSI, SA                                              </v>
          </cell>
        </row>
        <row r="37">
          <cell r="A37">
            <v>81</v>
          </cell>
          <cell r="B37" t="str">
            <v>BSN - BANCO SANTANDER DE NEGOCIOS PORTUGAL, SA</v>
          </cell>
        </row>
        <row r="38">
          <cell r="A38">
            <v>18</v>
          </cell>
          <cell r="B38" t="str">
            <v xml:space="preserve">BANCO TOTTA &amp; ACORES, SA                                    </v>
          </cell>
        </row>
        <row r="39">
          <cell r="A39">
            <v>42</v>
          </cell>
          <cell r="B39" t="str">
            <v xml:space="preserve">THE BANK OF TOKYO, LTD                                      </v>
          </cell>
        </row>
        <row r="40">
          <cell r="A40">
            <v>98</v>
          </cell>
          <cell r="B40" t="str">
            <v xml:space="preserve">CAIXA CREDITO AGRICOLA MUTUO BOMBARRAL                      </v>
          </cell>
        </row>
        <row r="41">
          <cell r="A41">
            <v>45</v>
          </cell>
          <cell r="B41" t="str">
            <v xml:space="preserve">CAIXAS DE CREDITO AGRICOLA MUTUO                            </v>
          </cell>
        </row>
        <row r="42">
          <cell r="A42">
            <v>97</v>
          </cell>
          <cell r="B42" t="str">
            <v xml:space="preserve">CAIXA CREDITO AGRICOLA MUTUO CHAMUSCA                       </v>
          </cell>
        </row>
        <row r="43">
          <cell r="A43">
            <v>54</v>
          </cell>
          <cell r="B43" t="str">
            <v xml:space="preserve">CAIXA ECONOMICA ACOREANA, SA                                </v>
          </cell>
        </row>
        <row r="44">
          <cell r="A44">
            <v>53</v>
          </cell>
          <cell r="B44" t="str">
            <v>CAIXA EC DE A DO HEROISMO - INTEGRADA CEMAHEROISMO</v>
          </cell>
        </row>
        <row r="45">
          <cell r="A45">
            <v>68</v>
          </cell>
          <cell r="B45" t="str">
            <v>CAIXA EC SOC COOP "PREVID OPERARIA"-INTEG CEMAHERO</v>
          </cell>
        </row>
        <row r="46">
          <cell r="A46">
            <v>55</v>
          </cell>
          <cell r="B46" t="str">
            <v>CAIXA EC ASSOC SOCORR MUTUOS EMPREG NO COM LISBOA</v>
          </cell>
        </row>
        <row r="47">
          <cell r="A47">
            <v>62</v>
          </cell>
          <cell r="B47" t="str">
            <v xml:space="preserve">CAIXA ECONOMICA FAIALENSE, SA (EM LIQUIDACAO)               </v>
          </cell>
        </row>
        <row r="48">
          <cell r="A48">
            <v>50</v>
          </cell>
          <cell r="B48" t="str">
            <v xml:space="preserve">CAIXA ECONOMICA DA GUARDA                                   </v>
          </cell>
        </row>
        <row r="49">
          <cell r="A49">
            <v>36</v>
          </cell>
          <cell r="B49" t="str">
            <v xml:space="preserve">CAIXA ECONOMICA MONTEPIO GERAL                              </v>
          </cell>
        </row>
        <row r="50">
          <cell r="A50">
            <v>59</v>
          </cell>
          <cell r="B50" t="str">
            <v xml:space="preserve">CAIXA ECONOMICA DA MISERIC DE ANGRA DO HEROISMO </v>
          </cell>
        </row>
        <row r="51">
          <cell r="A51">
            <v>37</v>
          </cell>
          <cell r="B51" t="str">
            <v xml:space="preserve">CAIXA ECON COMERC E INDUSTRIAL-MONTEP COM INDUST </v>
          </cell>
        </row>
        <row r="52">
          <cell r="A52">
            <v>74</v>
          </cell>
          <cell r="B52" t="str">
            <v xml:space="preserve">CAIXA ECON DA MISERICORDIA DA POVOACAO-INTEGR BCA </v>
          </cell>
        </row>
        <row r="53">
          <cell r="A53">
            <v>71</v>
          </cell>
          <cell r="B53" t="str">
            <v>CAIXA ECONOMICA DA MISERICORDIA DE PONTA DELGADA</v>
          </cell>
        </row>
        <row r="54">
          <cell r="A54">
            <v>58</v>
          </cell>
          <cell r="B54" t="str">
            <v xml:space="preserve">CAIXA ECONOMICA SOCIAL                                      </v>
          </cell>
        </row>
        <row r="55">
          <cell r="A55">
            <v>35</v>
          </cell>
          <cell r="B55" t="str">
            <v xml:space="preserve">CAIXA GERAL DE DEPOSITOS, SA                                </v>
          </cell>
        </row>
        <row r="56">
          <cell r="A56">
            <v>26</v>
          </cell>
          <cell r="B56" t="str">
            <v xml:space="preserve">THE CHASE MANHATAN BANK, NA-ENCERRADO                       </v>
          </cell>
        </row>
        <row r="57">
          <cell r="A57">
            <v>28</v>
          </cell>
          <cell r="B57" t="str">
            <v xml:space="preserve">CITIBANK PORTUGAL, SA                                       </v>
          </cell>
        </row>
        <row r="58">
          <cell r="A58">
            <v>20</v>
          </cell>
          <cell r="B58" t="str">
            <v xml:space="preserve">CREDIT LYONNAIS PORTUGAL, SA                                </v>
          </cell>
        </row>
        <row r="59">
          <cell r="A59">
            <v>96</v>
          </cell>
          <cell r="B59" t="str">
            <v xml:space="preserve">CAIXA CREDITO AGRICOLA MUTUO MORTAGUA                       </v>
          </cell>
        </row>
        <row r="60">
          <cell r="A60">
            <v>21</v>
          </cell>
          <cell r="B60" t="str">
            <v xml:space="preserve">COMP GERAL DE CREDITO PREDIAL PORTUGUES, SA                 </v>
          </cell>
        </row>
        <row r="61">
          <cell r="A61">
            <v>95</v>
          </cell>
          <cell r="B61" t="str">
            <v>CAIXA CREDITO AGRICOLA MUTUO S BARTOLOMEU MESSINES</v>
          </cell>
        </row>
        <row r="62">
          <cell r="A62">
            <v>94</v>
          </cell>
          <cell r="B62" t="str">
            <v xml:space="preserve">CAIXA CREDITO AGRICOLA MUTUO V FRANCA XIRA  </v>
          </cell>
        </row>
        <row r="63">
          <cell r="A63">
            <v>43</v>
          </cell>
          <cell r="B63" t="str">
            <v xml:space="preserve">DEUTSCHE BANK DE INVESTIMENTO, SA                           </v>
          </cell>
        </row>
        <row r="64">
          <cell r="A64">
            <v>781</v>
          </cell>
          <cell r="B64" t="str">
            <v xml:space="preserve">DIRECCAO-GERAL DO TESOURO                                   </v>
          </cell>
        </row>
        <row r="65">
          <cell r="A65">
            <v>82</v>
          </cell>
          <cell r="B65" t="str">
            <v xml:space="preserve">FORD CREDIT EUROPE PLC                                      </v>
          </cell>
        </row>
        <row r="66">
          <cell r="A66">
            <v>76</v>
          </cell>
          <cell r="B66" t="str">
            <v xml:space="preserve">FINIBANCO, SA                                               </v>
          </cell>
        </row>
        <row r="67">
          <cell r="A67">
            <v>29</v>
          </cell>
          <cell r="B67" t="str">
            <v xml:space="preserve">GENERALE BANK                                               </v>
          </cell>
        </row>
        <row r="68">
          <cell r="A68">
            <v>601</v>
          </cell>
          <cell r="B68" t="str">
            <v>IFADAP-INST FIN APOIO AO DESENVOLVIM AGRIC PESCAS</v>
          </cell>
        </row>
        <row r="69">
          <cell r="A69">
            <v>635</v>
          </cell>
          <cell r="B69" t="str">
            <v>SOCIGESFIM-SOC GEST FUND INVEST MOB GES INVEST, SA</v>
          </cell>
        </row>
        <row r="70">
          <cell r="A70">
            <v>24</v>
          </cell>
          <cell r="B70" t="str">
            <v xml:space="preserve">UNIAO DE BANCOS PORTUGUESES, SA                             </v>
          </cell>
        </row>
        <row r="71">
          <cell r="A71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78"/>
      <sheetName val="Fornecedores"/>
      <sheetName val="balancete"/>
      <sheetName val="Balanço"/>
      <sheetName val="Cálc. Trib. Autón."/>
      <sheetName val="P&amp;L Statement"/>
      <sheetName val="Resultados"/>
      <sheetName val="Gastos"/>
      <sheetName val="Vendas"/>
      <sheetName val="balancete_mensal"/>
      <sheetName val="TA_mensal"/>
      <sheetName val="DR_mensal"/>
    </sheetNames>
    <sheetDataSet>
      <sheetData sheetId="0">
        <row r="3">
          <cell r="E3">
            <v>39226.509999999995</v>
          </cell>
          <cell r="F3">
            <v>81490.710000000006</v>
          </cell>
        </row>
      </sheetData>
      <sheetData sheetId="1">
        <row r="4">
          <cell r="E4">
            <v>1927.97</v>
          </cell>
          <cell r="F4">
            <v>150773.18</v>
          </cell>
        </row>
      </sheetData>
      <sheetData sheetId="2">
        <row r="11">
          <cell r="B11">
            <v>11</v>
          </cell>
          <cell r="C11" t="str">
            <v>Caixa</v>
          </cell>
          <cell r="F11">
            <v>15.860000000000014</v>
          </cell>
          <cell r="G11">
            <v>0</v>
          </cell>
          <cell r="L11">
            <v>15.860000000000014</v>
          </cell>
        </row>
        <row r="12">
          <cell r="B12">
            <v>1101</v>
          </cell>
          <cell r="C12" t="str">
            <v>Caixa Escritório</v>
          </cell>
          <cell r="F12">
            <v>15.860000000000014</v>
          </cell>
          <cell r="G12">
            <v>0</v>
          </cell>
          <cell r="L12">
            <v>15.860000000000014</v>
          </cell>
        </row>
        <row r="13">
          <cell r="B13">
            <v>12</v>
          </cell>
          <cell r="C13" t="str">
            <v>Depósitos à ordem</v>
          </cell>
          <cell r="F13">
            <v>1766.0200000000041</v>
          </cell>
          <cell r="G13">
            <v>0</v>
          </cell>
          <cell r="L13">
            <v>1766.0200000000041</v>
          </cell>
        </row>
        <row r="14">
          <cell r="B14">
            <v>120101</v>
          </cell>
          <cell r="C14" t="str">
            <v>BES - Conta Nº100664110009</v>
          </cell>
          <cell r="F14">
            <v>78.240000000005239</v>
          </cell>
          <cell r="G14">
            <v>0</v>
          </cell>
          <cell r="L14">
            <v>78.240000000005239</v>
          </cell>
        </row>
        <row r="15">
          <cell r="B15">
            <v>120201</v>
          </cell>
          <cell r="C15" t="str">
            <v>CGD - Conta nº 2143699938930</v>
          </cell>
          <cell r="F15">
            <v>449.41999999999825</v>
          </cell>
          <cell r="G15">
            <v>0</v>
          </cell>
          <cell r="L15">
            <v>449.41999999999825</v>
          </cell>
        </row>
        <row r="16">
          <cell r="B16">
            <v>120301</v>
          </cell>
          <cell r="C16" t="str">
            <v>Valartis Bank</v>
          </cell>
          <cell r="F16">
            <v>1238.3600000000006</v>
          </cell>
          <cell r="G16">
            <v>0</v>
          </cell>
          <cell r="L16">
            <v>1238.3600000000006</v>
          </cell>
        </row>
        <row r="17">
          <cell r="B17">
            <v>21</v>
          </cell>
          <cell r="C17" t="str">
            <v xml:space="preserve">Clientes </v>
          </cell>
          <cell r="F17">
            <v>20294.370000000003</v>
          </cell>
          <cell r="G17">
            <v>0</v>
          </cell>
          <cell r="L17">
            <v>20294.370000000003</v>
          </cell>
        </row>
        <row r="18">
          <cell r="B18">
            <v>211</v>
          </cell>
          <cell r="C18" t="str">
            <v>Clientes c/c</v>
          </cell>
          <cell r="F18">
            <v>20294.37</v>
          </cell>
          <cell r="G18">
            <v>0</v>
          </cell>
          <cell r="L18">
            <v>20294.37</v>
          </cell>
        </row>
        <row r="19">
          <cell r="B19">
            <v>2111</v>
          </cell>
          <cell r="C19" t="str">
            <v>Clientes gerais</v>
          </cell>
          <cell r="F19">
            <v>20294.37</v>
          </cell>
          <cell r="G19">
            <v>0</v>
          </cell>
          <cell r="L19">
            <v>20294.37</v>
          </cell>
        </row>
        <row r="20">
          <cell r="B20">
            <v>21111</v>
          </cell>
          <cell r="C20" t="str">
            <v>Clientes - gr - mercado nacional</v>
          </cell>
          <cell r="F20">
            <v>20294.37</v>
          </cell>
          <cell r="G20">
            <v>0</v>
          </cell>
          <cell r="L20">
            <v>20294.37</v>
          </cell>
        </row>
        <row r="21">
          <cell r="B21">
            <v>211110002</v>
          </cell>
          <cell r="C21" t="str">
            <v>Ydreams - Informática  SA</v>
          </cell>
          <cell r="F21">
            <v>19818.150000000001</v>
          </cell>
          <cell r="G21">
            <v>0</v>
          </cell>
          <cell r="L21">
            <v>19818.150000000001</v>
          </cell>
        </row>
        <row r="22">
          <cell r="B22">
            <v>211110054</v>
          </cell>
          <cell r="C22" t="str">
            <v>YD YNVISIBLE, S.A.</v>
          </cell>
          <cell r="F22">
            <v>476.22</v>
          </cell>
          <cell r="G22">
            <v>0</v>
          </cell>
          <cell r="L22">
            <v>476.22</v>
          </cell>
        </row>
        <row r="23">
          <cell r="B23">
            <v>22</v>
          </cell>
          <cell r="C23" t="str">
            <v xml:space="preserve">Fornecedores </v>
          </cell>
          <cell r="F23">
            <v>0</v>
          </cell>
          <cell r="G23">
            <v>148845.21</v>
          </cell>
          <cell r="L23">
            <v>-148845.21</v>
          </cell>
        </row>
        <row r="24">
          <cell r="B24">
            <v>221</v>
          </cell>
          <cell r="C24" t="str">
            <v>Fornecedores c/c</v>
          </cell>
          <cell r="F24">
            <v>0</v>
          </cell>
          <cell r="G24">
            <v>147931.56</v>
          </cell>
          <cell r="L24">
            <v>-147931.56</v>
          </cell>
        </row>
        <row r="25">
          <cell r="B25">
            <v>2211</v>
          </cell>
          <cell r="C25" t="str">
            <v>Fornecedores gerais</v>
          </cell>
          <cell r="F25">
            <v>0</v>
          </cell>
          <cell r="G25">
            <v>51050.34</v>
          </cell>
          <cell r="L25">
            <v>-51050.34</v>
          </cell>
        </row>
        <row r="26">
          <cell r="B26">
            <v>22111</v>
          </cell>
          <cell r="C26" t="str">
            <v>Fornecedores - gr - mercado nacional</v>
          </cell>
          <cell r="F26">
            <v>0</v>
          </cell>
          <cell r="G26">
            <v>41331.4</v>
          </cell>
          <cell r="L26">
            <v>-41331.4</v>
          </cell>
        </row>
        <row r="27">
          <cell r="B27">
            <v>221110002</v>
          </cell>
          <cell r="C27" t="str">
            <v>Mª ERMELINDA CAMARA QUENTAL MEDEIROS DA CAMARA</v>
          </cell>
          <cell r="F27">
            <v>1900</v>
          </cell>
          <cell r="G27">
            <v>0</v>
          </cell>
          <cell r="L27">
            <v>1900</v>
          </cell>
        </row>
        <row r="28">
          <cell r="B28">
            <v>221110006</v>
          </cell>
          <cell r="C28" t="str">
            <v>Sociedade Rebelo de Sousa &amp; Associados  RL</v>
          </cell>
          <cell r="F28">
            <v>0</v>
          </cell>
          <cell r="G28">
            <v>9384.84</v>
          </cell>
          <cell r="L28">
            <v>-9384.84</v>
          </cell>
        </row>
        <row r="29">
          <cell r="B29">
            <v>221110010</v>
          </cell>
          <cell r="C29" t="str">
            <v>Articacc  Lda</v>
          </cell>
          <cell r="F29">
            <v>0</v>
          </cell>
          <cell r="G29">
            <v>944</v>
          </cell>
          <cell r="L29">
            <v>-944</v>
          </cell>
        </row>
        <row r="30">
          <cell r="B30">
            <v>221110011</v>
          </cell>
          <cell r="C30" t="str">
            <v>YDreams Robotics  SA</v>
          </cell>
          <cell r="F30">
            <v>0</v>
          </cell>
          <cell r="G30">
            <v>189.78</v>
          </cell>
          <cell r="L30">
            <v>-189.78</v>
          </cell>
        </row>
        <row r="31">
          <cell r="B31">
            <v>221110022</v>
          </cell>
          <cell r="C31" t="str">
            <v>WILLIS - CORRETORES DE SEGUROS SA</v>
          </cell>
          <cell r="F31">
            <v>0</v>
          </cell>
          <cell r="G31">
            <v>168.77</v>
          </cell>
          <cell r="L31">
            <v>-168.77</v>
          </cell>
        </row>
        <row r="32">
          <cell r="B32">
            <v>221110045</v>
          </cell>
          <cell r="C32" t="str">
            <v>Mazars &amp; Associados  Sociedade de ROCs SA</v>
          </cell>
          <cell r="F32">
            <v>0</v>
          </cell>
          <cell r="G32">
            <v>1429.74</v>
          </cell>
          <cell r="L32">
            <v>-1429.74</v>
          </cell>
        </row>
        <row r="33">
          <cell r="B33">
            <v>221110049</v>
          </cell>
          <cell r="C33" t="str">
            <v>Pedro Lucas</v>
          </cell>
          <cell r="F33">
            <v>0</v>
          </cell>
          <cell r="G33">
            <v>690</v>
          </cell>
          <cell r="L33">
            <v>-690</v>
          </cell>
        </row>
        <row r="34">
          <cell r="B34">
            <v>221110062</v>
          </cell>
          <cell r="C34" t="str">
            <v>Finançor SGPS S.A</v>
          </cell>
          <cell r="F34">
            <v>0</v>
          </cell>
          <cell r="G34">
            <v>5095.05</v>
          </cell>
          <cell r="L34">
            <v>-5095.05</v>
          </cell>
        </row>
        <row r="35">
          <cell r="B35">
            <v>221110076</v>
          </cell>
          <cell r="C35" t="str">
            <v>Liberty Seguros S.A</v>
          </cell>
          <cell r="F35">
            <v>0</v>
          </cell>
          <cell r="G35">
            <v>161.63</v>
          </cell>
          <cell r="L35">
            <v>-161.63</v>
          </cell>
        </row>
        <row r="36">
          <cell r="B36">
            <v>221110081</v>
          </cell>
          <cell r="C36" t="str">
            <v>Grandesign - Design na Indústria lda</v>
          </cell>
          <cell r="F36">
            <v>0</v>
          </cell>
          <cell r="G36">
            <v>1107</v>
          </cell>
          <cell r="L36">
            <v>-1107</v>
          </cell>
        </row>
        <row r="37">
          <cell r="B37">
            <v>221110089</v>
          </cell>
          <cell r="C37" t="str">
            <v>Interbolsa - Soc. Gestora Valores Mobiliarios SA</v>
          </cell>
          <cell r="F37">
            <v>0</v>
          </cell>
          <cell r="G37">
            <v>196.66000000000003</v>
          </cell>
          <cell r="L37">
            <v>-196.66000000000003</v>
          </cell>
        </row>
        <row r="38">
          <cell r="B38">
            <v>221110090</v>
          </cell>
          <cell r="C38" t="str">
            <v>STEAM - Smart Business Services, SA</v>
          </cell>
          <cell r="F38">
            <v>0</v>
          </cell>
          <cell r="G38">
            <v>8071.2</v>
          </cell>
          <cell r="L38">
            <v>-8071.2</v>
          </cell>
        </row>
        <row r="39">
          <cell r="B39">
            <v>221110091</v>
          </cell>
          <cell r="C39" t="str">
            <v>UPS of Portugal</v>
          </cell>
          <cell r="F39">
            <v>0</v>
          </cell>
          <cell r="G39">
            <v>145.81</v>
          </cell>
          <cell r="L39">
            <v>-145.81</v>
          </cell>
        </row>
        <row r="40">
          <cell r="B40">
            <v>221110092</v>
          </cell>
          <cell r="C40" t="str">
            <v>Strong - Segurança, SA</v>
          </cell>
          <cell r="F40">
            <v>0</v>
          </cell>
          <cell r="G40">
            <v>14952.87</v>
          </cell>
          <cell r="L40">
            <v>-14952.87</v>
          </cell>
        </row>
        <row r="41">
          <cell r="B41">
            <v>221110107</v>
          </cell>
          <cell r="C41" t="str">
            <v>Your Finance</v>
          </cell>
          <cell r="F41">
            <v>0</v>
          </cell>
          <cell r="G41">
            <v>18.45</v>
          </cell>
          <cell r="L41">
            <v>-18.45</v>
          </cell>
        </row>
        <row r="42">
          <cell r="B42">
            <v>221110108</v>
          </cell>
          <cell r="C42" t="str">
            <v>Joao Sampaio Garcia</v>
          </cell>
          <cell r="F42">
            <v>0</v>
          </cell>
          <cell r="G42">
            <v>195</v>
          </cell>
          <cell r="L42">
            <v>-195</v>
          </cell>
        </row>
        <row r="43">
          <cell r="B43">
            <v>221110110</v>
          </cell>
          <cell r="C43" t="str">
            <v>NOS Comunicacoes</v>
          </cell>
          <cell r="F43">
            <v>16.899999999999999</v>
          </cell>
          <cell r="G43">
            <v>0</v>
          </cell>
          <cell r="L43">
            <v>16.899999999999999</v>
          </cell>
        </row>
        <row r="44">
          <cell r="B44">
            <v>221110111</v>
          </cell>
          <cell r="C44" t="str">
            <v>Seqdio, Design Industrial</v>
          </cell>
          <cell r="F44">
            <v>0</v>
          </cell>
          <cell r="G44">
            <v>497.5</v>
          </cell>
          <cell r="L44">
            <v>-497.5</v>
          </cell>
        </row>
        <row r="45">
          <cell r="B45">
            <v>22112</v>
          </cell>
          <cell r="C45" t="str">
            <v>Fornecedores - gr - mercado intracomunitário</v>
          </cell>
          <cell r="F45">
            <v>0</v>
          </cell>
          <cell r="G45">
            <v>6652.5</v>
          </cell>
          <cell r="L45">
            <v>-6652.5</v>
          </cell>
        </row>
        <row r="46">
          <cell r="B46">
            <v>221120040</v>
          </cell>
          <cell r="C46" t="str">
            <v>LFG Tech-Solutions</v>
          </cell>
          <cell r="F46">
            <v>0</v>
          </cell>
          <cell r="G46">
            <v>652.5</v>
          </cell>
          <cell r="L46">
            <v>-652.5</v>
          </cell>
        </row>
        <row r="47">
          <cell r="B47">
            <v>221120098</v>
          </cell>
          <cell r="C47" t="str">
            <v>Capital for Markets GmbH</v>
          </cell>
          <cell r="F47">
            <v>0</v>
          </cell>
          <cell r="G47">
            <v>6000</v>
          </cell>
          <cell r="L47">
            <v>-6000</v>
          </cell>
        </row>
        <row r="48">
          <cell r="B48">
            <v>22113</v>
          </cell>
          <cell r="C48" t="str">
            <v>Fornecedores - gr - outros mercados</v>
          </cell>
          <cell r="F48">
            <v>0</v>
          </cell>
          <cell r="G48">
            <v>3066.44</v>
          </cell>
          <cell r="L48">
            <v>-3066.44</v>
          </cell>
        </row>
        <row r="49">
          <cell r="B49">
            <v>221130036</v>
          </cell>
          <cell r="C49" t="str">
            <v>Holland &amp; Knight  LLP</v>
          </cell>
          <cell r="F49">
            <v>0</v>
          </cell>
          <cell r="G49">
            <v>1952.51</v>
          </cell>
          <cell r="L49">
            <v>-1952.51</v>
          </cell>
        </row>
        <row r="50">
          <cell r="B50">
            <v>221130080</v>
          </cell>
          <cell r="C50" t="str">
            <v>CoCorp GmbH</v>
          </cell>
          <cell r="F50">
            <v>0</v>
          </cell>
          <cell r="G50">
            <v>1125</v>
          </cell>
          <cell r="L50">
            <v>-1125</v>
          </cell>
        </row>
        <row r="51">
          <cell r="B51">
            <v>22113354916</v>
          </cell>
          <cell r="C51" t="str">
            <v>Instra Corporation</v>
          </cell>
          <cell r="F51">
            <v>11.07</v>
          </cell>
          <cell r="G51">
            <v>0</v>
          </cell>
          <cell r="L51">
            <v>11.07</v>
          </cell>
        </row>
        <row r="52">
          <cell r="B52">
            <v>2212</v>
          </cell>
          <cell r="C52" t="str">
            <v>Fornecedores - empresa-mãe</v>
          </cell>
          <cell r="F52">
            <v>0</v>
          </cell>
          <cell r="G52">
            <v>96881.22</v>
          </cell>
          <cell r="L52">
            <v>-96881.22</v>
          </cell>
        </row>
        <row r="53">
          <cell r="B53">
            <v>22121</v>
          </cell>
          <cell r="C53" t="str">
            <v>Fornecedores - e/m - mercado nacional</v>
          </cell>
          <cell r="F53">
            <v>0</v>
          </cell>
          <cell r="G53">
            <v>96881.22</v>
          </cell>
          <cell r="L53">
            <v>-96881.22</v>
          </cell>
        </row>
        <row r="54">
          <cell r="B54">
            <v>221210001</v>
          </cell>
          <cell r="C54" t="str">
            <v>Ydreams - Informática  SA</v>
          </cell>
          <cell r="F54">
            <v>0</v>
          </cell>
          <cell r="G54">
            <v>96881.22</v>
          </cell>
          <cell r="L54">
            <v>-96881.22</v>
          </cell>
        </row>
        <row r="55">
          <cell r="B55">
            <v>223</v>
          </cell>
          <cell r="C55" t="str">
            <v>Fornecedores Recibos-verdes</v>
          </cell>
          <cell r="F55">
            <v>0</v>
          </cell>
          <cell r="G55">
            <v>913.65</v>
          </cell>
          <cell r="L55">
            <v>-913.65</v>
          </cell>
        </row>
        <row r="56">
          <cell r="B56">
            <v>2231</v>
          </cell>
          <cell r="C56" t="str">
            <v>Fornecedores Recibos-verdes Gerais</v>
          </cell>
          <cell r="F56">
            <v>0</v>
          </cell>
          <cell r="G56">
            <v>913.65</v>
          </cell>
          <cell r="L56">
            <v>-913.65</v>
          </cell>
        </row>
        <row r="57">
          <cell r="B57">
            <v>22310013</v>
          </cell>
          <cell r="C57" t="str">
            <v>Manuel Acacio Bello Lino</v>
          </cell>
          <cell r="F57">
            <v>0</v>
          </cell>
          <cell r="G57">
            <v>223.01999999999998</v>
          </cell>
          <cell r="L57">
            <v>-223.01999999999998</v>
          </cell>
        </row>
        <row r="58">
          <cell r="B58">
            <v>22310018</v>
          </cell>
          <cell r="C58" t="str">
            <v>Iolanda Sofia Santos Monteiro Correia</v>
          </cell>
          <cell r="F58">
            <v>0</v>
          </cell>
          <cell r="G58">
            <v>690.63</v>
          </cell>
          <cell r="L58">
            <v>-690.63</v>
          </cell>
        </row>
        <row r="59">
          <cell r="B59">
            <v>23</v>
          </cell>
          <cell r="C59" t="str">
            <v>Pessoal</v>
          </cell>
          <cell r="F59">
            <v>0</v>
          </cell>
          <cell r="G59">
            <v>31929.460000000003</v>
          </cell>
          <cell r="L59">
            <v>-31929.460000000003</v>
          </cell>
        </row>
        <row r="60">
          <cell r="B60">
            <v>231</v>
          </cell>
          <cell r="C60" t="str">
            <v xml:space="preserve">Remunerações a pagar </v>
          </cell>
          <cell r="F60">
            <v>0</v>
          </cell>
          <cell r="G60">
            <v>31374.129999999997</v>
          </cell>
          <cell r="L60">
            <v>-31374.129999999997</v>
          </cell>
        </row>
        <row r="61">
          <cell r="B61">
            <v>2312</v>
          </cell>
          <cell r="C61" t="str">
            <v>Ao pessoal</v>
          </cell>
          <cell r="F61">
            <v>0</v>
          </cell>
          <cell r="G61">
            <v>30947.339999999997</v>
          </cell>
          <cell r="L61">
            <v>-30947.339999999997</v>
          </cell>
        </row>
        <row r="62">
          <cell r="B62">
            <v>2313</v>
          </cell>
          <cell r="C62" t="str">
            <v>BES a la card</v>
          </cell>
          <cell r="F62">
            <v>0</v>
          </cell>
          <cell r="G62">
            <v>426.79</v>
          </cell>
          <cell r="L62">
            <v>-426.79</v>
          </cell>
        </row>
        <row r="63">
          <cell r="B63">
            <v>238</v>
          </cell>
          <cell r="C63" t="str">
            <v>Outras operações</v>
          </cell>
          <cell r="F63">
            <v>0</v>
          </cell>
          <cell r="G63">
            <v>555.33000000000015</v>
          </cell>
          <cell r="L63">
            <v>-555.33000000000015</v>
          </cell>
        </row>
        <row r="64">
          <cell r="B64">
            <v>2382</v>
          </cell>
          <cell r="C64" t="str">
            <v>Com o pessoal</v>
          </cell>
          <cell r="F64">
            <v>0</v>
          </cell>
          <cell r="G64">
            <v>555.33000000000015</v>
          </cell>
          <cell r="L64">
            <v>-555.33000000000015</v>
          </cell>
        </row>
        <row r="65">
          <cell r="B65">
            <v>238201</v>
          </cell>
          <cell r="C65" t="str">
            <v>Expenses</v>
          </cell>
          <cell r="F65">
            <v>0</v>
          </cell>
          <cell r="G65">
            <v>555.33000000000015</v>
          </cell>
          <cell r="L65">
            <v>-555.33000000000015</v>
          </cell>
        </row>
        <row r="66">
          <cell r="B66">
            <v>2382010001</v>
          </cell>
          <cell r="C66" t="str">
            <v>Edmundo Manuel Nabais Nobre</v>
          </cell>
          <cell r="F66">
            <v>0</v>
          </cell>
          <cell r="G66">
            <v>555.33000000000015</v>
          </cell>
          <cell r="L66">
            <v>-555.33000000000015</v>
          </cell>
        </row>
        <row r="67">
          <cell r="B67">
            <v>24</v>
          </cell>
          <cell r="C67" t="str">
            <v xml:space="preserve">Estado e outros entes públicos </v>
          </cell>
          <cell r="F67">
            <v>0</v>
          </cell>
          <cell r="G67">
            <v>5385.75</v>
          </cell>
          <cell r="L67">
            <v>-5385.75</v>
          </cell>
        </row>
        <row r="68">
          <cell r="B68">
            <v>241</v>
          </cell>
          <cell r="C68" t="str">
            <v>Imposto sobre o rendimento</v>
          </cell>
          <cell r="F68">
            <v>1382.34</v>
          </cell>
          <cell r="G68">
            <v>0</v>
          </cell>
          <cell r="L68">
            <v>1382.34</v>
          </cell>
        </row>
        <row r="69">
          <cell r="B69">
            <v>2413</v>
          </cell>
          <cell r="C69" t="str">
            <v>IRC-Estimado</v>
          </cell>
          <cell r="F69">
            <v>0</v>
          </cell>
          <cell r="G69">
            <v>117.66</v>
          </cell>
          <cell r="L69">
            <v>-117.66</v>
          </cell>
        </row>
        <row r="70">
          <cell r="B70">
            <v>2415</v>
          </cell>
          <cell r="C70" t="str">
            <v>IRC - apuramento</v>
          </cell>
          <cell r="F70">
            <v>1500</v>
          </cell>
          <cell r="G70">
            <v>0</v>
          </cell>
          <cell r="L70">
            <v>1500</v>
          </cell>
        </row>
        <row r="71">
          <cell r="B71">
            <v>242</v>
          </cell>
          <cell r="C71" t="str">
            <v xml:space="preserve">Retenção de impostos sobre rendimentos </v>
          </cell>
          <cell r="F71">
            <v>0</v>
          </cell>
          <cell r="G71">
            <v>760.74</v>
          </cell>
          <cell r="L71">
            <v>-760.74</v>
          </cell>
        </row>
        <row r="72">
          <cell r="B72">
            <v>2421</v>
          </cell>
          <cell r="C72" t="str">
            <v>Rir-trabalho dependente</v>
          </cell>
          <cell r="F72">
            <v>0</v>
          </cell>
          <cell r="G72">
            <v>735.74</v>
          </cell>
          <cell r="L72">
            <v>-735.74</v>
          </cell>
        </row>
        <row r="73">
          <cell r="B73">
            <v>24211</v>
          </cell>
          <cell r="C73" t="str">
            <v>Rir-td-suj.pas.do continente</v>
          </cell>
          <cell r="F73">
            <v>0</v>
          </cell>
          <cell r="G73">
            <v>691.81999999999994</v>
          </cell>
          <cell r="L73">
            <v>-691.81999999999994</v>
          </cell>
        </row>
        <row r="74">
          <cell r="B74">
            <v>24216</v>
          </cell>
          <cell r="C74" t="str">
            <v>Sobretaxa</v>
          </cell>
          <cell r="F74">
            <v>0</v>
          </cell>
          <cell r="G74">
            <v>43.92</v>
          </cell>
          <cell r="L74">
            <v>-43.92</v>
          </cell>
        </row>
        <row r="75">
          <cell r="B75">
            <v>2422</v>
          </cell>
          <cell r="C75" t="str">
            <v>Rir-rendimentos profissionais</v>
          </cell>
          <cell r="F75">
            <v>0</v>
          </cell>
          <cell r="G75">
            <v>25</v>
          </cell>
          <cell r="L75">
            <v>-25</v>
          </cell>
        </row>
        <row r="76">
          <cell r="B76">
            <v>24221</v>
          </cell>
          <cell r="C76" t="str">
            <v>Rir-rp-suj.pas.do contimente</v>
          </cell>
          <cell r="F76">
            <v>0</v>
          </cell>
          <cell r="G76">
            <v>25</v>
          </cell>
          <cell r="L76">
            <v>-25</v>
          </cell>
        </row>
        <row r="77">
          <cell r="B77">
            <v>243</v>
          </cell>
          <cell r="C77" t="str">
            <v>Imposto S/Valor Acrescentado - Iva</v>
          </cell>
          <cell r="F77">
            <v>1370.0299999999988</v>
          </cell>
          <cell r="G77">
            <v>0</v>
          </cell>
          <cell r="L77">
            <v>1370.0299999999988</v>
          </cell>
        </row>
        <row r="78">
          <cell r="B78">
            <v>2432</v>
          </cell>
          <cell r="C78" t="str">
            <v>Iva - Dedutível</v>
          </cell>
          <cell r="F78">
            <v>2995.01</v>
          </cell>
          <cell r="G78">
            <v>0</v>
          </cell>
          <cell r="L78">
            <v>2995.01</v>
          </cell>
        </row>
        <row r="79">
          <cell r="B79">
            <v>24323</v>
          </cell>
          <cell r="C79" t="str">
            <v>Outros Bens e Serviços</v>
          </cell>
          <cell r="F79">
            <v>2995.01</v>
          </cell>
          <cell r="G79">
            <v>0</v>
          </cell>
          <cell r="L79">
            <v>2995.01</v>
          </cell>
        </row>
        <row r="80">
          <cell r="B80">
            <v>243233</v>
          </cell>
          <cell r="C80" t="str">
            <v>Outros Bens e Serviços-Açores</v>
          </cell>
          <cell r="F80">
            <v>2995.01</v>
          </cell>
          <cell r="G80">
            <v>0</v>
          </cell>
          <cell r="L80">
            <v>2995.01</v>
          </cell>
        </row>
        <row r="81">
          <cell r="B81">
            <v>2432333</v>
          </cell>
          <cell r="C81" t="str">
            <v>Obs - Taxa Normal</v>
          </cell>
          <cell r="F81">
            <v>2995.01</v>
          </cell>
          <cell r="G81">
            <v>0</v>
          </cell>
          <cell r="L81">
            <v>2995.01</v>
          </cell>
        </row>
        <row r="82">
          <cell r="B82">
            <v>243233316</v>
          </cell>
          <cell r="C82" t="str">
            <v>Obs - Taxa Normal-18%</v>
          </cell>
          <cell r="F82">
            <v>2995.01</v>
          </cell>
          <cell r="G82">
            <v>0</v>
          </cell>
          <cell r="L82">
            <v>2995.01</v>
          </cell>
        </row>
        <row r="83">
          <cell r="B83">
            <v>2432333161</v>
          </cell>
          <cell r="C83" t="str">
            <v>Obs Tx. Nm. - Mercado Nacional</v>
          </cell>
          <cell r="F83">
            <v>2922.4300000000003</v>
          </cell>
          <cell r="G83">
            <v>0</v>
          </cell>
          <cell r="L83">
            <v>2922.4300000000003</v>
          </cell>
        </row>
        <row r="84">
          <cell r="B84">
            <v>24323331611</v>
          </cell>
          <cell r="C84" t="str">
            <v>Obs - Tx. Nm. 18% - MN-TT/Dedutivel</v>
          </cell>
          <cell r="F84">
            <v>536.39999999999986</v>
          </cell>
          <cell r="G84">
            <v>0</v>
          </cell>
          <cell r="L84">
            <v>536.39999999999986</v>
          </cell>
        </row>
        <row r="85">
          <cell r="B85">
            <v>24323331616</v>
          </cell>
          <cell r="C85" t="str">
            <v>Obs - Tx. Nm. - MN-23%</v>
          </cell>
          <cell r="F85">
            <v>2386.0299999999997</v>
          </cell>
          <cell r="G85">
            <v>0</v>
          </cell>
          <cell r="L85">
            <v>2386.0299999999997</v>
          </cell>
        </row>
        <row r="86">
          <cell r="B86">
            <v>2432333162</v>
          </cell>
          <cell r="C86" t="str">
            <v>Obs Tx. Nm. - Mercado Intracom.</v>
          </cell>
          <cell r="F86">
            <v>61.589999999999918</v>
          </cell>
          <cell r="G86">
            <v>0</v>
          </cell>
          <cell r="L86">
            <v>61.589999999999918</v>
          </cell>
        </row>
        <row r="87">
          <cell r="B87">
            <v>24323331621</v>
          </cell>
          <cell r="C87" t="str">
            <v>Obs - Tx. Nm. - MI-TT/Dedutivel</v>
          </cell>
          <cell r="F87">
            <v>61.589999999999918</v>
          </cell>
          <cell r="G87">
            <v>0</v>
          </cell>
          <cell r="L87">
            <v>61.589999999999918</v>
          </cell>
        </row>
        <row r="88">
          <cell r="B88">
            <v>2432333163</v>
          </cell>
          <cell r="C88" t="str">
            <v>Obs Tx. Nm. - Outros Mercados</v>
          </cell>
          <cell r="F88">
            <v>10.989999999999952</v>
          </cell>
          <cell r="G88">
            <v>0</v>
          </cell>
          <cell r="L88">
            <v>10.989999999999952</v>
          </cell>
        </row>
        <row r="89">
          <cell r="B89">
            <v>24323331631</v>
          </cell>
          <cell r="C89" t="str">
            <v>Obs - Tx. Nm. - OM-TT/Dedutivel</v>
          </cell>
          <cell r="F89">
            <v>10.989999999999952</v>
          </cell>
          <cell r="G89">
            <v>0</v>
          </cell>
          <cell r="L89">
            <v>10.989999999999952</v>
          </cell>
        </row>
        <row r="90">
          <cell r="B90">
            <v>2433</v>
          </cell>
          <cell r="C90" t="str">
            <v>Iva - Liquidado</v>
          </cell>
          <cell r="F90">
            <v>0</v>
          </cell>
          <cell r="G90">
            <v>1625.08</v>
          </cell>
          <cell r="L90">
            <v>-1625.08</v>
          </cell>
        </row>
        <row r="91">
          <cell r="B91">
            <v>24331</v>
          </cell>
          <cell r="C91" t="str">
            <v>Operacoes Gerais</v>
          </cell>
          <cell r="F91">
            <v>0</v>
          </cell>
          <cell r="G91">
            <v>1552.5</v>
          </cell>
          <cell r="L91">
            <v>-1552.5</v>
          </cell>
        </row>
        <row r="92">
          <cell r="B92">
            <v>243312</v>
          </cell>
          <cell r="C92" t="str">
            <v>Iva Liq. - Prestações de Serviços</v>
          </cell>
          <cell r="F92">
            <v>0</v>
          </cell>
          <cell r="G92">
            <v>1552.5</v>
          </cell>
          <cell r="L92">
            <v>-1552.5</v>
          </cell>
        </row>
        <row r="93">
          <cell r="B93">
            <v>2433123</v>
          </cell>
          <cell r="C93" t="str">
            <v>Iva Liq. - Prest. de Serviços-Açores</v>
          </cell>
          <cell r="F93">
            <v>0</v>
          </cell>
          <cell r="G93">
            <v>1552.5</v>
          </cell>
          <cell r="L93">
            <v>-1552.5</v>
          </cell>
        </row>
        <row r="94">
          <cell r="B94">
            <v>24331233</v>
          </cell>
          <cell r="C94" t="str">
            <v>Iva Liq. - Ps - Taxa Normal</v>
          </cell>
          <cell r="F94">
            <v>0</v>
          </cell>
          <cell r="G94">
            <v>1552.5</v>
          </cell>
          <cell r="L94">
            <v>-1552.5</v>
          </cell>
        </row>
        <row r="95">
          <cell r="B95">
            <v>2433123316</v>
          </cell>
          <cell r="C95" t="str">
            <v>Iva Liq. - Ps - Taxa Normal-Tx.23%</v>
          </cell>
          <cell r="F95">
            <v>0</v>
          </cell>
          <cell r="G95">
            <v>1552.5</v>
          </cell>
          <cell r="L95">
            <v>-1552.5</v>
          </cell>
        </row>
        <row r="96">
          <cell r="B96">
            <v>24331233161</v>
          </cell>
          <cell r="C96" t="str">
            <v>Iva Liq. - Ps - Tx. Nm. Merc. Nac.</v>
          </cell>
          <cell r="F96">
            <v>0</v>
          </cell>
          <cell r="G96">
            <v>1552.5</v>
          </cell>
          <cell r="L96">
            <v>-1552.5</v>
          </cell>
        </row>
        <row r="97">
          <cell r="B97">
            <v>24336</v>
          </cell>
          <cell r="C97" t="str">
            <v>Iva Liq -Aquis. Intracomunitária</v>
          </cell>
          <cell r="F97">
            <v>0</v>
          </cell>
          <cell r="G97">
            <v>61.589999999999918</v>
          </cell>
          <cell r="L97">
            <v>-61.589999999999918</v>
          </cell>
        </row>
        <row r="98">
          <cell r="B98">
            <v>243363</v>
          </cell>
          <cell r="C98" t="str">
            <v>Iva Liq - Aq.It - Out. Bens e Serv.</v>
          </cell>
          <cell r="F98">
            <v>0</v>
          </cell>
          <cell r="G98">
            <v>61.589999999999918</v>
          </cell>
          <cell r="L98">
            <v>-61.589999999999918</v>
          </cell>
        </row>
        <row r="99">
          <cell r="B99">
            <v>2433633</v>
          </cell>
          <cell r="C99" t="str">
            <v>Iva Liq - Aq.It - Out. Bens e Serviços-Açores</v>
          </cell>
          <cell r="F99">
            <v>0</v>
          </cell>
          <cell r="G99">
            <v>61.589999999999918</v>
          </cell>
          <cell r="L99">
            <v>-61.589999999999918</v>
          </cell>
        </row>
        <row r="100">
          <cell r="B100">
            <v>24336333</v>
          </cell>
          <cell r="C100" t="str">
            <v>Iva Liq - Aq.It - Obs - Taxa Normal</v>
          </cell>
          <cell r="F100">
            <v>0</v>
          </cell>
          <cell r="G100">
            <v>61.589999999999918</v>
          </cell>
          <cell r="L100">
            <v>-61.589999999999918</v>
          </cell>
        </row>
        <row r="101">
          <cell r="B101">
            <v>2433633316</v>
          </cell>
          <cell r="C101" t="str">
            <v>Iva Liq - Aq.It - Obs - Taxa Normal-Tx.18%</v>
          </cell>
          <cell r="F101">
            <v>0</v>
          </cell>
          <cell r="G101">
            <v>61.589999999999918</v>
          </cell>
          <cell r="L101">
            <v>-61.589999999999918</v>
          </cell>
        </row>
        <row r="102">
          <cell r="B102">
            <v>24337</v>
          </cell>
          <cell r="C102" t="str">
            <v>Iva Liq -Aquisições c/Autoliquidação</v>
          </cell>
          <cell r="F102">
            <v>0</v>
          </cell>
          <cell r="G102">
            <v>10.989999999999952</v>
          </cell>
          <cell r="L102">
            <v>-10.989999999999952</v>
          </cell>
        </row>
        <row r="103">
          <cell r="B103">
            <v>243373</v>
          </cell>
          <cell r="C103" t="str">
            <v>Iva Liq - Ac/a - Out. Bens e Serv.</v>
          </cell>
          <cell r="F103">
            <v>0</v>
          </cell>
          <cell r="G103">
            <v>10.989999999999952</v>
          </cell>
          <cell r="L103">
            <v>-10.989999999999952</v>
          </cell>
        </row>
        <row r="104">
          <cell r="B104">
            <v>2433733</v>
          </cell>
          <cell r="C104" t="str">
            <v>Iva Liq -Ac/a-Out. Bens e Serv.-Açores</v>
          </cell>
          <cell r="F104">
            <v>0</v>
          </cell>
          <cell r="G104">
            <v>10.989999999999952</v>
          </cell>
          <cell r="L104">
            <v>-10.989999999999952</v>
          </cell>
        </row>
        <row r="105">
          <cell r="B105">
            <v>24337333</v>
          </cell>
          <cell r="C105" t="str">
            <v>Iva Liq - Ac/a - Obs - Taxa Normal</v>
          </cell>
          <cell r="F105">
            <v>0</v>
          </cell>
          <cell r="G105">
            <v>10.989999999999952</v>
          </cell>
          <cell r="L105">
            <v>-10.989999999999952</v>
          </cell>
        </row>
        <row r="106">
          <cell r="B106">
            <v>2433733316</v>
          </cell>
          <cell r="C106" t="str">
            <v>Iva Liq - Ac/a - Obs - Taxa Normal-Tx.18%</v>
          </cell>
          <cell r="F106">
            <v>0</v>
          </cell>
          <cell r="G106">
            <v>10.989999999999952</v>
          </cell>
          <cell r="L106">
            <v>-10.989999999999952</v>
          </cell>
        </row>
        <row r="107">
          <cell r="B107">
            <v>2438</v>
          </cell>
          <cell r="C107" t="str">
            <v>Iva - Reembolsos Pedidos</v>
          </cell>
          <cell r="F107">
            <v>0.1000000000003638</v>
          </cell>
          <cell r="G107">
            <v>0</v>
          </cell>
          <cell r="L107">
            <v>0.1000000000003638</v>
          </cell>
        </row>
        <row r="108">
          <cell r="B108">
            <v>245</v>
          </cell>
          <cell r="C108" t="str">
            <v>Contribuições para a Segurança Social</v>
          </cell>
          <cell r="F108">
            <v>0</v>
          </cell>
          <cell r="G108">
            <v>7377.38</v>
          </cell>
          <cell r="L108">
            <v>-7377.38</v>
          </cell>
        </row>
        <row r="109">
          <cell r="B109">
            <v>2452</v>
          </cell>
          <cell r="C109" t="str">
            <v>Pessoal</v>
          </cell>
          <cell r="F109">
            <v>0</v>
          </cell>
          <cell r="G109">
            <v>949.56</v>
          </cell>
          <cell r="L109">
            <v>-949.56</v>
          </cell>
        </row>
        <row r="110">
          <cell r="B110">
            <v>2453</v>
          </cell>
          <cell r="C110" t="str">
            <v>Processos Seg. Social</v>
          </cell>
          <cell r="F110">
            <v>0</v>
          </cell>
          <cell r="G110">
            <v>6427.82</v>
          </cell>
          <cell r="L110">
            <v>-6427.82</v>
          </cell>
        </row>
        <row r="111">
          <cell r="B111">
            <v>2453001</v>
          </cell>
          <cell r="C111" t="str">
            <v>Processo 25717 e Apensos</v>
          </cell>
          <cell r="F111">
            <v>0</v>
          </cell>
          <cell r="G111">
            <v>6427.82</v>
          </cell>
          <cell r="L111">
            <v>-6427.82</v>
          </cell>
        </row>
        <row r="112">
          <cell r="B112">
            <v>27</v>
          </cell>
          <cell r="C112" t="str">
            <v>Outras contas a receber e a pagar</v>
          </cell>
          <cell r="F112">
            <v>0</v>
          </cell>
          <cell r="G112">
            <v>2649.1300000000047</v>
          </cell>
          <cell r="L112">
            <v>-2649.1300000000047</v>
          </cell>
        </row>
        <row r="113">
          <cell r="B113">
            <v>272</v>
          </cell>
          <cell r="C113" t="str">
            <v xml:space="preserve">Devedores e credores por acréscimos </v>
          </cell>
          <cell r="F113">
            <v>10129.599999999999</v>
          </cell>
          <cell r="G113">
            <v>0</v>
          </cell>
          <cell r="L113">
            <v>10129.599999999999</v>
          </cell>
        </row>
        <row r="114">
          <cell r="B114">
            <v>2721</v>
          </cell>
          <cell r="C114" t="str">
            <v>Devedores por acréscimos de rendimentos</v>
          </cell>
          <cell r="F114">
            <v>35000</v>
          </cell>
          <cell r="G114">
            <v>0</v>
          </cell>
          <cell r="L114">
            <v>35000</v>
          </cell>
        </row>
        <row r="115">
          <cell r="B115">
            <v>27211</v>
          </cell>
          <cell r="C115" t="str">
            <v>Facturação a Emitir</v>
          </cell>
          <cell r="F115">
            <v>35000</v>
          </cell>
          <cell r="G115">
            <v>0</v>
          </cell>
          <cell r="L115">
            <v>35000</v>
          </cell>
        </row>
        <row r="116">
          <cell r="B116">
            <v>2721101</v>
          </cell>
          <cell r="C116" t="str">
            <v>Projectos Clientes</v>
          </cell>
          <cell r="F116">
            <v>35000</v>
          </cell>
          <cell r="G116">
            <v>0</v>
          </cell>
          <cell r="L116">
            <v>35000</v>
          </cell>
        </row>
        <row r="117">
          <cell r="B117">
            <v>2722</v>
          </cell>
          <cell r="C117" t="str">
            <v>Credores por acréscimos de gastos</v>
          </cell>
          <cell r="F117">
            <v>0</v>
          </cell>
          <cell r="G117">
            <v>24870.400000000001</v>
          </cell>
          <cell r="L117">
            <v>-24870.400000000001</v>
          </cell>
        </row>
        <row r="118">
          <cell r="B118">
            <v>27221</v>
          </cell>
          <cell r="C118" t="str">
            <v>Fornecimentos e Serviços</v>
          </cell>
          <cell r="F118">
            <v>0</v>
          </cell>
          <cell r="G118">
            <v>14621</v>
          </cell>
          <cell r="L118">
            <v>-14621</v>
          </cell>
        </row>
        <row r="119">
          <cell r="B119">
            <v>272212</v>
          </cell>
          <cell r="C119" t="str">
            <v>Remunerações a liquidar</v>
          </cell>
          <cell r="F119">
            <v>0</v>
          </cell>
          <cell r="G119">
            <v>1500</v>
          </cell>
          <cell r="L119">
            <v>-1500</v>
          </cell>
        </row>
        <row r="120">
          <cell r="B120">
            <v>2722121</v>
          </cell>
          <cell r="C120" t="str">
            <v>Trabalhos especializados</v>
          </cell>
          <cell r="F120">
            <v>0</v>
          </cell>
          <cell r="G120">
            <v>1500</v>
          </cell>
          <cell r="L120">
            <v>-1500</v>
          </cell>
        </row>
        <row r="121">
          <cell r="B121">
            <v>272212103</v>
          </cell>
          <cell r="C121" t="str">
            <v>Auditoria</v>
          </cell>
          <cell r="F121">
            <v>0</v>
          </cell>
          <cell r="G121">
            <v>1500</v>
          </cell>
          <cell r="L121">
            <v>-1500</v>
          </cell>
        </row>
        <row r="122">
          <cell r="B122">
            <v>272216</v>
          </cell>
          <cell r="C122" t="str">
            <v>Serviços diversos</v>
          </cell>
          <cell r="F122">
            <v>0</v>
          </cell>
          <cell r="G122">
            <v>4221</v>
          </cell>
          <cell r="L122">
            <v>-4221</v>
          </cell>
        </row>
        <row r="123">
          <cell r="B123">
            <v>2722161</v>
          </cell>
          <cell r="C123" t="str">
            <v>Rendas e alugueres</v>
          </cell>
          <cell r="F123">
            <v>0</v>
          </cell>
          <cell r="G123">
            <v>4000</v>
          </cell>
          <cell r="L123">
            <v>-4000</v>
          </cell>
        </row>
        <row r="124">
          <cell r="B124">
            <v>272216104</v>
          </cell>
          <cell r="C124" t="str">
            <v>Renda Escritórios Açores</v>
          </cell>
          <cell r="F124">
            <v>0</v>
          </cell>
          <cell r="G124">
            <v>4000</v>
          </cell>
          <cell r="L124">
            <v>-4000</v>
          </cell>
        </row>
        <row r="125">
          <cell r="B125">
            <v>272216909</v>
          </cell>
          <cell r="C125" t="str">
            <v>Outro FSE</v>
          </cell>
          <cell r="F125">
            <v>0</v>
          </cell>
          <cell r="G125">
            <v>221</v>
          </cell>
          <cell r="L125">
            <v>-221</v>
          </cell>
        </row>
        <row r="126">
          <cell r="B126">
            <v>272219</v>
          </cell>
          <cell r="C126" t="str">
            <v>Outros credores por acréscimos de gastos</v>
          </cell>
          <cell r="F126">
            <v>0</v>
          </cell>
          <cell r="G126">
            <v>8900</v>
          </cell>
          <cell r="L126">
            <v>-8900</v>
          </cell>
        </row>
        <row r="127">
          <cell r="B127">
            <v>27222</v>
          </cell>
          <cell r="C127" t="str">
            <v>Gastos com o pessoal</v>
          </cell>
          <cell r="F127">
            <v>0</v>
          </cell>
          <cell r="G127">
            <v>9251.7999999999993</v>
          </cell>
          <cell r="L127">
            <v>-9251.7999999999993</v>
          </cell>
        </row>
        <row r="128">
          <cell r="B128">
            <v>272221</v>
          </cell>
          <cell r="C128" t="str">
            <v>Remunerações a Liquidar</v>
          </cell>
          <cell r="F128">
            <v>0</v>
          </cell>
          <cell r="G128">
            <v>9251.7999999999993</v>
          </cell>
          <cell r="L128">
            <v>-9251.7999999999993</v>
          </cell>
        </row>
        <row r="129">
          <cell r="B129">
            <v>2722211</v>
          </cell>
          <cell r="C129" t="str">
            <v>Ano N</v>
          </cell>
          <cell r="F129">
            <v>0</v>
          </cell>
          <cell r="G129">
            <v>285.24</v>
          </cell>
          <cell r="L129">
            <v>-285.24</v>
          </cell>
        </row>
        <row r="130">
          <cell r="B130">
            <v>27222112</v>
          </cell>
          <cell r="C130" t="str">
            <v>Pessoal</v>
          </cell>
          <cell r="F130">
            <v>0</v>
          </cell>
          <cell r="G130">
            <v>285.24</v>
          </cell>
          <cell r="L130">
            <v>-285.24</v>
          </cell>
        </row>
        <row r="131">
          <cell r="B131">
            <v>2722211202</v>
          </cell>
          <cell r="C131" t="str">
            <v>Subsidio Férias</v>
          </cell>
          <cell r="F131">
            <v>28.82</v>
          </cell>
          <cell r="G131">
            <v>0</v>
          </cell>
          <cell r="L131">
            <v>28.82</v>
          </cell>
        </row>
        <row r="132">
          <cell r="B132">
            <v>2722211203</v>
          </cell>
          <cell r="C132" t="str">
            <v>Subsidio Natal</v>
          </cell>
          <cell r="F132">
            <v>0</v>
          </cell>
          <cell r="G132">
            <v>327.74</v>
          </cell>
          <cell r="L132">
            <v>-327.74</v>
          </cell>
        </row>
        <row r="133">
          <cell r="B133">
            <v>2722211204</v>
          </cell>
          <cell r="C133" t="str">
            <v>Seg. Social</v>
          </cell>
          <cell r="F133">
            <v>13.68</v>
          </cell>
          <cell r="G133">
            <v>0</v>
          </cell>
          <cell r="L133">
            <v>13.68</v>
          </cell>
        </row>
        <row r="134">
          <cell r="B134">
            <v>2722212</v>
          </cell>
          <cell r="C134" t="str">
            <v>Ano N+1</v>
          </cell>
          <cell r="F134">
            <v>0</v>
          </cell>
          <cell r="G134">
            <v>8966.56</v>
          </cell>
          <cell r="L134">
            <v>-8966.56</v>
          </cell>
        </row>
        <row r="135">
          <cell r="B135">
            <v>27222122</v>
          </cell>
          <cell r="C135" t="str">
            <v>Pessoal</v>
          </cell>
          <cell r="F135">
            <v>0</v>
          </cell>
          <cell r="G135">
            <v>8966.56</v>
          </cell>
          <cell r="H135" t="str">
            <v>ok</v>
          </cell>
          <cell r="L135">
            <v>-8966.56</v>
          </cell>
        </row>
        <row r="136">
          <cell r="B136">
            <v>2722212201</v>
          </cell>
          <cell r="C136" t="str">
            <v>Férias</v>
          </cell>
          <cell r="F136">
            <v>0</v>
          </cell>
          <cell r="G136">
            <v>3170.04</v>
          </cell>
          <cell r="L136">
            <v>-3170.04</v>
          </cell>
        </row>
        <row r="137">
          <cell r="B137">
            <v>2722212202</v>
          </cell>
          <cell r="C137" t="str">
            <v>Subsidios Férias</v>
          </cell>
          <cell r="F137">
            <v>0</v>
          </cell>
          <cell r="G137">
            <v>3929.29</v>
          </cell>
          <cell r="L137">
            <v>-3929.29</v>
          </cell>
        </row>
        <row r="138">
          <cell r="B138">
            <v>2722212203</v>
          </cell>
          <cell r="C138" t="str">
            <v>Subsidio Natal</v>
          </cell>
          <cell r="F138">
            <v>0</v>
          </cell>
          <cell r="G138">
            <v>21.980000000000004</v>
          </cell>
          <cell r="L138">
            <v>-21.980000000000004</v>
          </cell>
        </row>
        <row r="139">
          <cell r="B139">
            <v>2722212204</v>
          </cell>
          <cell r="C139" t="str">
            <v>Seg. Social</v>
          </cell>
          <cell r="F139">
            <v>0</v>
          </cell>
          <cell r="G139">
            <v>1845.25</v>
          </cell>
          <cell r="L139">
            <v>-1845.25</v>
          </cell>
        </row>
        <row r="140">
          <cell r="B140">
            <v>27223</v>
          </cell>
          <cell r="C140" t="str">
            <v>Outros gastos e perdas</v>
          </cell>
          <cell r="F140">
            <v>0</v>
          </cell>
          <cell r="G140">
            <v>997.60000000000014</v>
          </cell>
          <cell r="L140">
            <v>-997.60000000000014</v>
          </cell>
        </row>
        <row r="141">
          <cell r="B141">
            <v>2722303</v>
          </cell>
          <cell r="C141" t="str">
            <v>Coimas e Penalidades</v>
          </cell>
          <cell r="F141">
            <v>0</v>
          </cell>
          <cell r="G141">
            <v>484.33</v>
          </cell>
          <cell r="L141">
            <v>-484.33</v>
          </cell>
        </row>
        <row r="142">
          <cell r="B142">
            <v>2722304</v>
          </cell>
          <cell r="C142" t="str">
            <v>Juros Mora SS</v>
          </cell>
          <cell r="F142">
            <v>0</v>
          </cell>
          <cell r="G142">
            <v>513.2700000000001</v>
          </cell>
          <cell r="H142" t="str">
            <v>ok</v>
          </cell>
          <cell r="L142">
            <v>-513.2700000000001</v>
          </cell>
        </row>
        <row r="143">
          <cell r="B143">
            <v>274</v>
          </cell>
          <cell r="C143" t="str">
            <v xml:space="preserve">Impostos diferidos </v>
          </cell>
          <cell r="F143">
            <v>41966.400000000001</v>
          </cell>
          <cell r="G143">
            <v>0</v>
          </cell>
          <cell r="L143">
            <v>41966.400000000001</v>
          </cell>
        </row>
        <row r="144">
          <cell r="B144">
            <v>2741</v>
          </cell>
          <cell r="C144" t="str">
            <v>Activos por impostos diferidos</v>
          </cell>
          <cell r="F144">
            <v>52772.959999999999</v>
          </cell>
          <cell r="G144">
            <v>0</v>
          </cell>
          <cell r="L144">
            <v>52772.959999999999</v>
          </cell>
        </row>
        <row r="145">
          <cell r="B145">
            <v>274111</v>
          </cell>
          <cell r="C145" t="str">
            <v>Activos por Impostos Diferidos</v>
          </cell>
          <cell r="F145">
            <v>52772.959999999999</v>
          </cell>
          <cell r="G145">
            <v>0</v>
          </cell>
          <cell r="L145">
            <v>52772.959999999999</v>
          </cell>
        </row>
        <row r="146">
          <cell r="B146">
            <v>2742</v>
          </cell>
          <cell r="C146" t="str">
            <v>Passivos por impostos diferidos</v>
          </cell>
          <cell r="F146">
            <v>0</v>
          </cell>
          <cell r="G146">
            <v>10806.56</v>
          </cell>
          <cell r="L146">
            <v>-10806.56</v>
          </cell>
        </row>
        <row r="147">
          <cell r="B147">
            <v>274207</v>
          </cell>
          <cell r="C147" t="str">
            <v>Passivos por Impostos Diferidos</v>
          </cell>
          <cell r="F147">
            <v>0</v>
          </cell>
          <cell r="G147">
            <v>10806.56</v>
          </cell>
          <cell r="L147">
            <v>-10806.56</v>
          </cell>
        </row>
        <row r="148">
          <cell r="B148">
            <v>276</v>
          </cell>
          <cell r="C148" t="str">
            <v xml:space="preserve">Adiantamentos por conta de vendas </v>
          </cell>
          <cell r="F148">
            <v>0</v>
          </cell>
          <cell r="G148">
            <v>12480.93</v>
          </cell>
          <cell r="L148">
            <v>-12480.93</v>
          </cell>
        </row>
        <row r="149">
          <cell r="B149">
            <v>2761</v>
          </cell>
          <cell r="C149" t="str">
            <v>Adiantamentos por conta vendas - pre-orders shop</v>
          </cell>
          <cell r="F149">
            <v>0</v>
          </cell>
          <cell r="G149">
            <v>12480.93</v>
          </cell>
          <cell r="L149">
            <v>-12480.93</v>
          </cell>
        </row>
        <row r="150">
          <cell r="B150">
            <v>278</v>
          </cell>
          <cell r="C150" t="str">
            <v>Outros devedores e credores</v>
          </cell>
          <cell r="F150">
            <v>0</v>
          </cell>
          <cell r="G150">
            <v>42264.2</v>
          </cell>
          <cell r="L150">
            <v>-42264.2</v>
          </cell>
        </row>
        <row r="151">
          <cell r="B151">
            <v>278006</v>
          </cell>
          <cell r="C151" t="str">
            <v>IVA/Retenções na Fonte</v>
          </cell>
          <cell r="F151">
            <v>0</v>
          </cell>
          <cell r="G151">
            <v>6289.12</v>
          </cell>
          <cell r="L151">
            <v>-6289.12</v>
          </cell>
        </row>
        <row r="152">
          <cell r="B152">
            <v>27800608</v>
          </cell>
          <cell r="C152" t="str">
            <v>Retenção na fonte IRS e Sobretx - pendente pagº rendº</v>
          </cell>
          <cell r="F152">
            <v>0</v>
          </cell>
          <cell r="G152">
            <v>6289.12</v>
          </cell>
          <cell r="L152">
            <v>-6289.12</v>
          </cell>
        </row>
        <row r="153">
          <cell r="B153">
            <v>2781</v>
          </cell>
          <cell r="C153" t="str">
            <v>Devedores diversos</v>
          </cell>
          <cell r="F153">
            <v>29856.68</v>
          </cell>
          <cell r="G153">
            <v>0</v>
          </cell>
          <cell r="L153">
            <v>29856.68</v>
          </cell>
        </row>
        <row r="154">
          <cell r="B154">
            <v>27811</v>
          </cell>
          <cell r="C154" t="str">
            <v>Devedores diversos - mercado nacional</v>
          </cell>
          <cell r="F154">
            <v>29856.68</v>
          </cell>
          <cell r="G154">
            <v>0</v>
          </cell>
          <cell r="L154">
            <v>29856.68</v>
          </cell>
        </row>
        <row r="155">
          <cell r="B155">
            <v>2781102</v>
          </cell>
          <cell r="C155" t="str">
            <v>IEFP - Processo nº0005/IE/13</v>
          </cell>
          <cell r="F155">
            <v>170.63</v>
          </cell>
          <cell r="G155">
            <v>0</v>
          </cell>
          <cell r="L155">
            <v>170.63</v>
          </cell>
        </row>
        <row r="156">
          <cell r="B156">
            <v>2781105</v>
          </cell>
          <cell r="C156" t="str">
            <v>IEFP - Processo nº0205/EE/13</v>
          </cell>
          <cell r="F156">
            <v>0</v>
          </cell>
          <cell r="G156">
            <v>4095.08</v>
          </cell>
          <cell r="L156">
            <v>-4095.08</v>
          </cell>
        </row>
        <row r="157">
          <cell r="B157">
            <v>2781120</v>
          </cell>
          <cell r="C157" t="str">
            <v>Raul César Ferreira (Herd.) S.A.</v>
          </cell>
          <cell r="F157">
            <v>1292.58</v>
          </cell>
          <cell r="G157">
            <v>0</v>
          </cell>
          <cell r="L157">
            <v>1292.58</v>
          </cell>
        </row>
        <row r="158">
          <cell r="B158">
            <v>2781121</v>
          </cell>
          <cell r="C158" t="str">
            <v>Projecto Sider</v>
          </cell>
          <cell r="F158">
            <v>32488.55</v>
          </cell>
          <cell r="G158">
            <v>0</v>
          </cell>
          <cell r="L158">
            <v>32488.55</v>
          </cell>
        </row>
        <row r="159">
          <cell r="B159">
            <v>2782</v>
          </cell>
          <cell r="C159" t="str">
            <v>Credores diversos</v>
          </cell>
          <cell r="F159">
            <v>3895.1699999999996</v>
          </cell>
          <cell r="G159">
            <v>0</v>
          </cell>
          <cell r="L159">
            <v>3895.1699999999996</v>
          </cell>
        </row>
        <row r="160">
          <cell r="B160">
            <v>27821</v>
          </cell>
          <cell r="C160" t="str">
            <v>Credores diversos - mercado nacional</v>
          </cell>
          <cell r="F160">
            <v>3895.1699999999996</v>
          </cell>
          <cell r="G160">
            <v>0</v>
          </cell>
          <cell r="L160">
            <v>3895.1699999999996</v>
          </cell>
        </row>
        <row r="161">
          <cell r="B161">
            <v>2782106</v>
          </cell>
          <cell r="C161" t="str">
            <v>António Câmara</v>
          </cell>
          <cell r="F161">
            <v>0</v>
          </cell>
          <cell r="G161">
            <v>200</v>
          </cell>
          <cell r="L161">
            <v>-200</v>
          </cell>
        </row>
        <row r="162">
          <cell r="B162">
            <v>2782108</v>
          </cell>
          <cell r="C162" t="str">
            <v>Rui Mota</v>
          </cell>
          <cell r="F162">
            <v>1650</v>
          </cell>
          <cell r="G162">
            <v>0</v>
          </cell>
          <cell r="L162">
            <v>1650</v>
          </cell>
        </row>
        <row r="163">
          <cell r="B163">
            <v>2782199</v>
          </cell>
          <cell r="C163" t="str">
            <v>Em trânsito</v>
          </cell>
          <cell r="F163">
            <v>2445.17</v>
          </cell>
          <cell r="G163">
            <v>0</v>
          </cell>
          <cell r="L163">
            <v>2445.17</v>
          </cell>
        </row>
        <row r="164">
          <cell r="B164">
            <v>278999</v>
          </cell>
          <cell r="C164" t="str">
            <v>Outros Devedores e Credores</v>
          </cell>
          <cell r="F164">
            <v>0</v>
          </cell>
          <cell r="G164">
            <v>69726.929999999993</v>
          </cell>
          <cell r="L164">
            <v>-69726.929999999993</v>
          </cell>
        </row>
        <row r="165">
          <cell r="B165">
            <v>27899902</v>
          </cell>
          <cell r="C165" t="str">
            <v>Ydreams SA</v>
          </cell>
          <cell r="F165">
            <v>0</v>
          </cell>
          <cell r="G165">
            <v>69844.930000000008</v>
          </cell>
          <cell r="L165">
            <v>-69844.930000000008</v>
          </cell>
        </row>
        <row r="166">
          <cell r="B166">
            <v>27899903</v>
          </cell>
          <cell r="C166" t="str">
            <v>Maria Cristina Gouveia</v>
          </cell>
          <cell r="F166">
            <v>0</v>
          </cell>
          <cell r="G166">
            <v>105.58</v>
          </cell>
          <cell r="L166">
            <v>-105.58</v>
          </cell>
        </row>
        <row r="167">
          <cell r="B167">
            <v>27899905</v>
          </cell>
          <cell r="C167" t="str">
            <v>Azorean USA LLC</v>
          </cell>
          <cell r="F167">
            <v>727.74</v>
          </cell>
          <cell r="G167">
            <v>0</v>
          </cell>
          <cell r="L167">
            <v>727.74</v>
          </cell>
        </row>
        <row r="168">
          <cell r="B168">
            <v>27899907</v>
          </cell>
          <cell r="C168" t="str">
            <v>Paypal</v>
          </cell>
          <cell r="F168">
            <v>5</v>
          </cell>
          <cell r="G168">
            <v>0</v>
          </cell>
          <cell r="L168">
            <v>5</v>
          </cell>
        </row>
        <row r="169">
          <cell r="B169">
            <v>27899908</v>
          </cell>
          <cell r="C169" t="str">
            <v>Edmundo Nobre</v>
          </cell>
          <cell r="F169">
            <v>0</v>
          </cell>
          <cell r="G169">
            <v>266.19000000000005</v>
          </cell>
          <cell r="L169">
            <v>-266.19000000000005</v>
          </cell>
        </row>
        <row r="170">
          <cell r="B170">
            <v>27899909</v>
          </cell>
          <cell r="C170" t="str">
            <v>Aquadrones SA</v>
          </cell>
          <cell r="F170">
            <v>20</v>
          </cell>
          <cell r="G170">
            <v>0</v>
          </cell>
          <cell r="L170">
            <v>20</v>
          </cell>
        </row>
        <row r="171">
          <cell r="B171">
            <v>27899910</v>
          </cell>
          <cell r="C171" t="str">
            <v>Ydreams Vision</v>
          </cell>
          <cell r="F171">
            <v>426.84000000000003</v>
          </cell>
          <cell r="G171">
            <v>0</v>
          </cell>
          <cell r="L171">
            <v>426.84000000000003</v>
          </cell>
        </row>
        <row r="172">
          <cell r="B172">
            <v>27899912</v>
          </cell>
          <cell r="C172" t="str">
            <v>YD YNVISIBLE, S.A.</v>
          </cell>
          <cell r="F172">
            <v>0</v>
          </cell>
          <cell r="G172">
            <v>689.81</v>
          </cell>
          <cell r="L172">
            <v>-689.81</v>
          </cell>
        </row>
        <row r="173">
          <cell r="B173">
            <v>41</v>
          </cell>
          <cell r="C173" t="str">
            <v xml:space="preserve">Investimentos financeiros </v>
          </cell>
          <cell r="F173">
            <v>326.21000000000004</v>
          </cell>
          <cell r="G173">
            <v>0</v>
          </cell>
          <cell r="L173">
            <v>326.21000000000004</v>
          </cell>
        </row>
        <row r="174">
          <cell r="B174">
            <v>415</v>
          </cell>
          <cell r="C174" t="str">
            <v>Outros investimentos financeiros</v>
          </cell>
          <cell r="F174">
            <v>326.21000000000004</v>
          </cell>
          <cell r="G174">
            <v>0</v>
          </cell>
          <cell r="L174">
            <v>326.21000000000004</v>
          </cell>
        </row>
        <row r="175">
          <cell r="B175">
            <v>4153</v>
          </cell>
          <cell r="C175" t="str">
            <v>FCT</v>
          </cell>
          <cell r="F175">
            <v>326.21000000000004</v>
          </cell>
          <cell r="G175">
            <v>0</v>
          </cell>
          <cell r="L175">
            <v>326.21000000000004</v>
          </cell>
        </row>
        <row r="176">
          <cell r="B176">
            <v>433</v>
          </cell>
          <cell r="C176" t="str">
            <v>Equipamento básico</v>
          </cell>
          <cell r="F176">
            <v>1905.94</v>
          </cell>
          <cell r="G176">
            <v>0</v>
          </cell>
          <cell r="L176">
            <v>1905.94</v>
          </cell>
        </row>
        <row r="177">
          <cell r="B177">
            <v>4331</v>
          </cell>
          <cell r="C177" t="str">
            <v>Equip. básico - próprio</v>
          </cell>
          <cell r="F177">
            <v>1905.94</v>
          </cell>
          <cell r="G177">
            <v>0</v>
          </cell>
          <cell r="L177">
            <v>1905.94</v>
          </cell>
        </row>
        <row r="178">
          <cell r="B178">
            <v>43311</v>
          </cell>
          <cell r="C178" t="str">
            <v>Equip. básico - mercado nacional</v>
          </cell>
          <cell r="F178">
            <v>1905.94</v>
          </cell>
          <cell r="G178">
            <v>0</v>
          </cell>
          <cell r="L178">
            <v>1905.94</v>
          </cell>
        </row>
        <row r="179">
          <cell r="B179">
            <v>438</v>
          </cell>
          <cell r="C179" t="str">
            <v>Depreciações acumuladas</v>
          </cell>
          <cell r="F179">
            <v>0</v>
          </cell>
          <cell r="G179">
            <v>1905.94</v>
          </cell>
          <cell r="L179">
            <v>-1905.94</v>
          </cell>
        </row>
        <row r="180">
          <cell r="B180">
            <v>4381</v>
          </cell>
          <cell r="C180" t="str">
            <v>Depreciações acumuladas-próprias</v>
          </cell>
          <cell r="F180">
            <v>0</v>
          </cell>
          <cell r="G180">
            <v>1905.94</v>
          </cell>
          <cell r="L180">
            <v>-1905.94</v>
          </cell>
        </row>
        <row r="181">
          <cell r="B181">
            <v>43813</v>
          </cell>
          <cell r="C181" t="str">
            <v>Equipamento básico</v>
          </cell>
          <cell r="F181">
            <v>0</v>
          </cell>
          <cell r="G181">
            <v>1905.94</v>
          </cell>
          <cell r="L181">
            <v>-1905.94</v>
          </cell>
        </row>
        <row r="182">
          <cell r="B182">
            <v>44</v>
          </cell>
          <cell r="C182" t="str">
            <v>Activos intangíveis</v>
          </cell>
          <cell r="F182">
            <v>9950</v>
          </cell>
          <cell r="G182">
            <v>0</v>
          </cell>
          <cell r="L182">
            <v>9950</v>
          </cell>
        </row>
        <row r="183">
          <cell r="B183">
            <v>443</v>
          </cell>
          <cell r="C183" t="str">
            <v>Programas de computador</v>
          </cell>
          <cell r="F183">
            <v>9950</v>
          </cell>
          <cell r="G183">
            <v>0</v>
          </cell>
          <cell r="L183">
            <v>9950</v>
          </cell>
        </row>
        <row r="184">
          <cell r="B184">
            <v>4431</v>
          </cell>
          <cell r="C184" t="str">
            <v>Programas de computador - mercado nacional</v>
          </cell>
          <cell r="F184">
            <v>9950</v>
          </cell>
          <cell r="G184">
            <v>0</v>
          </cell>
          <cell r="L184">
            <v>9950</v>
          </cell>
        </row>
        <row r="185">
          <cell r="B185">
            <v>45</v>
          </cell>
          <cell r="C185" t="str">
            <v>Investimentos em curso</v>
          </cell>
          <cell r="F185">
            <v>346905.53</v>
          </cell>
          <cell r="G185">
            <v>0</v>
          </cell>
          <cell r="L185">
            <v>346905.53</v>
          </cell>
        </row>
        <row r="186">
          <cell r="B186">
            <v>454</v>
          </cell>
          <cell r="C186" t="str">
            <v>Activos intangíveis em curso</v>
          </cell>
          <cell r="F186">
            <v>346905.53</v>
          </cell>
          <cell r="G186">
            <v>0</v>
          </cell>
          <cell r="L186">
            <v>346905.53</v>
          </cell>
        </row>
        <row r="187">
          <cell r="B187">
            <v>4541</v>
          </cell>
          <cell r="C187" t="str">
            <v>Projecto Ziphius</v>
          </cell>
          <cell r="F187">
            <v>346905.53</v>
          </cell>
          <cell r="G187">
            <v>0</v>
          </cell>
          <cell r="L187">
            <v>346905.53</v>
          </cell>
        </row>
        <row r="188">
          <cell r="B188">
            <v>454101</v>
          </cell>
          <cell r="C188" t="str">
            <v>Projecto Ziphius  - SIDER</v>
          </cell>
          <cell r="F188">
            <v>107342.51</v>
          </cell>
          <cell r="G188">
            <v>0</v>
          </cell>
          <cell r="L188">
            <v>107342.51</v>
          </cell>
        </row>
        <row r="189">
          <cell r="B189">
            <v>454102</v>
          </cell>
          <cell r="C189" t="str">
            <v>Projecto Ziphius  - OUTROS</v>
          </cell>
          <cell r="F189">
            <v>239563.02</v>
          </cell>
          <cell r="G189">
            <v>0</v>
          </cell>
          <cell r="L189">
            <v>239563.02</v>
          </cell>
        </row>
        <row r="190">
          <cell r="B190">
            <v>51</v>
          </cell>
          <cell r="C190" t="str">
            <v xml:space="preserve">Capital </v>
          </cell>
          <cell r="F190">
            <v>0</v>
          </cell>
          <cell r="G190">
            <v>274395.8</v>
          </cell>
          <cell r="L190">
            <v>-274395.8</v>
          </cell>
        </row>
        <row r="191">
          <cell r="B191">
            <v>511</v>
          </cell>
          <cell r="C191" t="str">
            <v>Capital Social</v>
          </cell>
          <cell r="F191">
            <v>0</v>
          </cell>
          <cell r="G191">
            <v>274395.8</v>
          </cell>
          <cell r="L191">
            <v>-274395.8</v>
          </cell>
        </row>
        <row r="192">
          <cell r="B192">
            <v>54</v>
          </cell>
          <cell r="C192" t="str">
            <v>Prémios de emissão</v>
          </cell>
          <cell r="F192">
            <v>0</v>
          </cell>
          <cell r="G192">
            <v>182604.2</v>
          </cell>
          <cell r="L192">
            <v>-182604.2</v>
          </cell>
        </row>
        <row r="193">
          <cell r="B193">
            <v>541</v>
          </cell>
          <cell r="C193" t="str">
            <v>Ágio</v>
          </cell>
          <cell r="F193">
            <v>0</v>
          </cell>
          <cell r="G193">
            <v>182604.2</v>
          </cell>
          <cell r="L193">
            <v>-182604.2</v>
          </cell>
        </row>
        <row r="194">
          <cell r="B194">
            <v>55</v>
          </cell>
          <cell r="C194" t="str">
            <v>Reservas</v>
          </cell>
          <cell r="F194">
            <v>0</v>
          </cell>
          <cell r="G194">
            <v>2500</v>
          </cell>
          <cell r="L194">
            <v>-2500</v>
          </cell>
        </row>
        <row r="195">
          <cell r="B195">
            <v>551</v>
          </cell>
          <cell r="C195" t="str">
            <v>Reservas legais</v>
          </cell>
          <cell r="F195">
            <v>0</v>
          </cell>
          <cell r="G195">
            <v>2500</v>
          </cell>
          <cell r="L195">
            <v>-2500</v>
          </cell>
        </row>
        <row r="196">
          <cell r="B196">
            <v>56</v>
          </cell>
          <cell r="C196" t="str">
            <v>Resultados transitados</v>
          </cell>
          <cell r="F196">
            <v>268916.64</v>
          </cell>
          <cell r="G196">
            <v>0</v>
          </cell>
          <cell r="L196">
            <v>268916.64</v>
          </cell>
        </row>
        <row r="197">
          <cell r="B197">
            <v>561</v>
          </cell>
          <cell r="C197" t="str">
            <v>Resultados transitados</v>
          </cell>
          <cell r="F197">
            <v>268916.64</v>
          </cell>
          <cell r="G197">
            <v>0</v>
          </cell>
          <cell r="L197">
            <v>268916.64</v>
          </cell>
        </row>
        <row r="198">
          <cell r="B198">
            <v>56101</v>
          </cell>
          <cell r="C198" t="str">
            <v>FY 2011</v>
          </cell>
          <cell r="F198">
            <v>0</v>
          </cell>
          <cell r="G198">
            <v>12280</v>
          </cell>
          <cell r="L198">
            <v>-12280</v>
          </cell>
        </row>
        <row r="199">
          <cell r="B199">
            <v>56102</v>
          </cell>
          <cell r="C199" t="str">
            <v>FY 2012</v>
          </cell>
          <cell r="F199">
            <v>70727.25</v>
          </cell>
          <cell r="G199">
            <v>0</v>
          </cell>
          <cell r="L199">
            <v>70727.25</v>
          </cell>
        </row>
        <row r="200">
          <cell r="B200">
            <v>56103</v>
          </cell>
          <cell r="C200" t="str">
            <v>FY 2013</v>
          </cell>
          <cell r="F200">
            <v>16657.13</v>
          </cell>
          <cell r="G200">
            <v>0</v>
          </cell>
          <cell r="L200">
            <v>16657.13</v>
          </cell>
        </row>
        <row r="201">
          <cell r="B201">
            <v>56104</v>
          </cell>
          <cell r="C201" t="str">
            <v>FY 2014</v>
          </cell>
          <cell r="F201">
            <v>88520.9</v>
          </cell>
          <cell r="G201">
            <v>0</v>
          </cell>
          <cell r="L201">
            <v>88520.9</v>
          </cell>
        </row>
        <row r="202">
          <cell r="B202">
            <v>56105</v>
          </cell>
          <cell r="C202" t="str">
            <v>FY 2015</v>
          </cell>
          <cell r="F202">
            <v>104532.34</v>
          </cell>
          <cell r="G202">
            <v>0</v>
          </cell>
          <cell r="L202">
            <v>104532.34</v>
          </cell>
        </row>
        <row r="203">
          <cell r="B203">
            <v>56199</v>
          </cell>
          <cell r="C203" t="str">
            <v>Impostos Diferidos</v>
          </cell>
          <cell r="F203">
            <v>759.02</v>
          </cell>
          <cell r="G203">
            <v>0</v>
          </cell>
          <cell r="L203">
            <v>759.02</v>
          </cell>
        </row>
        <row r="204">
          <cell r="B204">
            <v>59</v>
          </cell>
          <cell r="C204" t="str">
            <v>Outras Variações no capital próprio</v>
          </cell>
          <cell r="F204">
            <v>0</v>
          </cell>
          <cell r="G204">
            <v>48231.83</v>
          </cell>
          <cell r="L204">
            <v>-48231.83</v>
          </cell>
        </row>
        <row r="205">
          <cell r="B205">
            <v>593</v>
          </cell>
          <cell r="C205" t="str">
            <v>Subsídios</v>
          </cell>
          <cell r="F205">
            <v>0</v>
          </cell>
          <cell r="G205">
            <v>48231.83</v>
          </cell>
          <cell r="L205">
            <v>-48231.83</v>
          </cell>
        </row>
        <row r="206">
          <cell r="B206">
            <v>59301</v>
          </cell>
          <cell r="C206" t="str">
            <v>SIDER</v>
          </cell>
          <cell r="F206">
            <v>0</v>
          </cell>
          <cell r="G206">
            <v>59038.39</v>
          </cell>
          <cell r="L206">
            <v>-59038.39</v>
          </cell>
        </row>
        <row r="207">
          <cell r="B207">
            <v>59399</v>
          </cell>
          <cell r="C207" t="str">
            <v>Imposto Diferido</v>
          </cell>
          <cell r="F207">
            <v>10806.56</v>
          </cell>
          <cell r="G207">
            <v>0</v>
          </cell>
          <cell r="L207">
            <v>10806.56</v>
          </cell>
        </row>
        <row r="208">
          <cell r="B208">
            <v>62</v>
          </cell>
          <cell r="C208" t="str">
            <v>Fornecimentos e serviços externos</v>
          </cell>
          <cell r="F208">
            <v>43412.18</v>
          </cell>
          <cell r="G208">
            <v>0</v>
          </cell>
          <cell r="L208">
            <v>43412.18</v>
          </cell>
        </row>
        <row r="209">
          <cell r="B209">
            <v>621</v>
          </cell>
          <cell r="C209" t="str">
            <v>Subcontratos</v>
          </cell>
          <cell r="F209">
            <v>2278.39</v>
          </cell>
          <cell r="G209">
            <v>0</v>
          </cell>
          <cell r="L209">
            <v>2278.39</v>
          </cell>
        </row>
        <row r="210">
          <cell r="B210">
            <v>62101</v>
          </cell>
          <cell r="C210" t="str">
            <v>Serviços</v>
          </cell>
          <cell r="F210">
            <v>1270.74</v>
          </cell>
          <cell r="G210">
            <v>0</v>
          </cell>
          <cell r="L210">
            <v>1270.74</v>
          </cell>
        </row>
        <row r="211">
          <cell r="B211">
            <v>62102</v>
          </cell>
          <cell r="C211" t="str">
            <v>Material</v>
          </cell>
          <cell r="F211">
            <v>1007.65</v>
          </cell>
          <cell r="G211">
            <v>0</v>
          </cell>
          <cell r="L211">
            <v>1007.65</v>
          </cell>
        </row>
        <row r="212">
          <cell r="B212">
            <v>622</v>
          </cell>
          <cell r="C212" t="str">
            <v>Serviços especializados</v>
          </cell>
          <cell r="F212">
            <v>20704.23</v>
          </cell>
          <cell r="G212">
            <v>0</v>
          </cell>
          <cell r="L212">
            <v>20704.23</v>
          </cell>
        </row>
        <row r="213">
          <cell r="B213">
            <v>6221</v>
          </cell>
          <cell r="C213" t="str">
            <v>Trabalhos especializados</v>
          </cell>
          <cell r="F213">
            <v>19368.77</v>
          </cell>
          <cell r="G213">
            <v>0</v>
          </cell>
          <cell r="L213">
            <v>19368.77</v>
          </cell>
        </row>
        <row r="214">
          <cell r="B214">
            <v>622101</v>
          </cell>
          <cell r="C214" t="str">
            <v>Contabilidade</v>
          </cell>
          <cell r="F214">
            <v>6865.2</v>
          </cell>
          <cell r="G214">
            <v>0</v>
          </cell>
          <cell r="L214">
            <v>6865.2</v>
          </cell>
        </row>
        <row r="215">
          <cell r="B215">
            <v>622103</v>
          </cell>
          <cell r="C215" t="str">
            <v>Advogados</v>
          </cell>
          <cell r="F215">
            <v>4429</v>
          </cell>
          <cell r="G215">
            <v>0</v>
          </cell>
          <cell r="L215">
            <v>4429</v>
          </cell>
        </row>
        <row r="216">
          <cell r="B216">
            <v>622109</v>
          </cell>
          <cell r="C216" t="str">
            <v>Informática</v>
          </cell>
          <cell r="F216">
            <v>73.569999999999993</v>
          </cell>
          <cell r="G216">
            <v>0</v>
          </cell>
          <cell r="L216">
            <v>73.569999999999993</v>
          </cell>
        </row>
        <row r="217">
          <cell r="B217">
            <v>622111</v>
          </cell>
          <cell r="C217" t="str">
            <v>Outros serviços Consultoria</v>
          </cell>
          <cell r="F217">
            <v>8001</v>
          </cell>
          <cell r="G217">
            <v>0</v>
          </cell>
          <cell r="L217">
            <v>8001</v>
          </cell>
        </row>
        <row r="218">
          <cell r="B218">
            <v>6224</v>
          </cell>
          <cell r="C218" t="str">
            <v>Honorários</v>
          </cell>
          <cell r="F218">
            <v>1197</v>
          </cell>
          <cell r="G218">
            <v>0</v>
          </cell>
          <cell r="L218">
            <v>1197</v>
          </cell>
        </row>
        <row r="219">
          <cell r="B219">
            <v>622401</v>
          </cell>
          <cell r="C219" t="str">
            <v>Consultores</v>
          </cell>
          <cell r="F219">
            <v>857</v>
          </cell>
          <cell r="G219">
            <v>0</v>
          </cell>
          <cell r="L219">
            <v>857</v>
          </cell>
        </row>
        <row r="220">
          <cell r="B220">
            <v>622499</v>
          </cell>
          <cell r="C220" t="str">
            <v>Outros Honorários</v>
          </cell>
          <cell r="F220">
            <v>340</v>
          </cell>
          <cell r="G220">
            <v>0</v>
          </cell>
          <cell r="L220">
            <v>340</v>
          </cell>
        </row>
        <row r="221">
          <cell r="B221">
            <v>6228</v>
          </cell>
          <cell r="C221" t="str">
            <v>Outros</v>
          </cell>
          <cell r="F221">
            <v>138.46</v>
          </cell>
          <cell r="G221">
            <v>0</v>
          </cell>
          <cell r="L221">
            <v>138.46</v>
          </cell>
        </row>
        <row r="222">
          <cell r="B222">
            <v>62281</v>
          </cell>
          <cell r="C222" t="str">
            <v>Outros - aceite pela totalidade</v>
          </cell>
          <cell r="F222">
            <v>138.46</v>
          </cell>
          <cell r="G222">
            <v>0</v>
          </cell>
          <cell r="L222">
            <v>138.46</v>
          </cell>
        </row>
        <row r="223">
          <cell r="B223">
            <v>623</v>
          </cell>
          <cell r="C223" t="str">
            <v>Materiais</v>
          </cell>
          <cell r="F223">
            <v>151.58000000000001</v>
          </cell>
          <cell r="G223">
            <v>0</v>
          </cell>
          <cell r="L223">
            <v>151.58000000000001</v>
          </cell>
        </row>
        <row r="224">
          <cell r="B224">
            <v>6231</v>
          </cell>
          <cell r="C224" t="str">
            <v>Ferramentas e utensílios de desgaste rápido</v>
          </cell>
          <cell r="F224">
            <v>151.58000000000001</v>
          </cell>
          <cell r="G224">
            <v>0</v>
          </cell>
          <cell r="L224">
            <v>151.58000000000001</v>
          </cell>
        </row>
        <row r="225">
          <cell r="B225">
            <v>623199</v>
          </cell>
          <cell r="C225" t="str">
            <v>Outras Ferramentas e Utensílios de desgaste rápido</v>
          </cell>
          <cell r="F225">
            <v>151.58000000000001</v>
          </cell>
          <cell r="G225">
            <v>0</v>
          </cell>
          <cell r="L225">
            <v>151.58000000000001</v>
          </cell>
        </row>
        <row r="226">
          <cell r="B226">
            <v>624</v>
          </cell>
          <cell r="C226" t="str">
            <v>Energia e fluidos</v>
          </cell>
          <cell r="F226">
            <v>88.81</v>
          </cell>
          <cell r="G226">
            <v>0</v>
          </cell>
          <cell r="L226">
            <v>88.81</v>
          </cell>
        </row>
        <row r="227">
          <cell r="B227">
            <v>6242</v>
          </cell>
          <cell r="C227" t="str">
            <v>Combustíveis</v>
          </cell>
          <cell r="F227">
            <v>88.81</v>
          </cell>
          <cell r="G227">
            <v>0</v>
          </cell>
          <cell r="L227">
            <v>88.81</v>
          </cell>
        </row>
        <row r="228">
          <cell r="B228">
            <v>62422</v>
          </cell>
          <cell r="C228" t="str">
            <v>Combustíveis - gasolina</v>
          </cell>
          <cell r="F228">
            <v>88.81</v>
          </cell>
          <cell r="G228">
            <v>0</v>
          </cell>
          <cell r="L228">
            <v>88.81</v>
          </cell>
        </row>
        <row r="229">
          <cell r="B229">
            <v>624222</v>
          </cell>
          <cell r="C229" t="str">
            <v>Gasolina - n/aceite pela totalidade</v>
          </cell>
          <cell r="F229">
            <v>88.81</v>
          </cell>
          <cell r="G229">
            <v>0</v>
          </cell>
          <cell r="L229">
            <v>88.81</v>
          </cell>
        </row>
        <row r="230">
          <cell r="B230">
            <v>625</v>
          </cell>
          <cell r="C230" t="str">
            <v>Deslocações, estadas e transportes</v>
          </cell>
          <cell r="F230">
            <v>559.42999999999995</v>
          </cell>
          <cell r="G230">
            <v>0</v>
          </cell>
          <cell r="L230">
            <v>559.42999999999995</v>
          </cell>
        </row>
        <row r="231">
          <cell r="B231">
            <v>6251</v>
          </cell>
          <cell r="C231" t="str">
            <v>Deslocações e estadas</v>
          </cell>
          <cell r="F231">
            <v>329.45</v>
          </cell>
          <cell r="G231">
            <v>0</v>
          </cell>
          <cell r="L231">
            <v>329.45</v>
          </cell>
        </row>
        <row r="232">
          <cell r="B232">
            <v>625101</v>
          </cell>
          <cell r="C232" t="str">
            <v>Estacionamento/Portagens</v>
          </cell>
          <cell r="F232">
            <v>3</v>
          </cell>
          <cell r="G232">
            <v>0</v>
          </cell>
          <cell r="L232">
            <v>3</v>
          </cell>
        </row>
        <row r="233">
          <cell r="B233">
            <v>625102</v>
          </cell>
          <cell r="C233" t="str">
            <v>Refeições</v>
          </cell>
          <cell r="F233">
            <v>164.6</v>
          </cell>
          <cell r="G233">
            <v>0</v>
          </cell>
          <cell r="L233">
            <v>164.6</v>
          </cell>
        </row>
        <row r="234">
          <cell r="B234">
            <v>625103</v>
          </cell>
          <cell r="C234" t="str">
            <v>Alojamento</v>
          </cell>
          <cell r="F234">
            <v>70</v>
          </cell>
          <cell r="G234">
            <v>0</v>
          </cell>
          <cell r="L234">
            <v>70</v>
          </cell>
        </row>
        <row r="235">
          <cell r="B235">
            <v>625104</v>
          </cell>
          <cell r="C235" t="str">
            <v>Viagens</v>
          </cell>
          <cell r="F235">
            <v>75.45</v>
          </cell>
          <cell r="G235">
            <v>0</v>
          </cell>
          <cell r="L235">
            <v>75.45</v>
          </cell>
        </row>
        <row r="236">
          <cell r="B236">
            <v>625199</v>
          </cell>
          <cell r="C236" t="str">
            <v>Outros Deslocações e Estadas</v>
          </cell>
          <cell r="F236">
            <v>16.399999999999999</v>
          </cell>
          <cell r="G236">
            <v>0</v>
          </cell>
          <cell r="L236">
            <v>16.399999999999999</v>
          </cell>
        </row>
        <row r="237">
          <cell r="B237">
            <v>6252</v>
          </cell>
          <cell r="C237" t="str">
            <v>Transportes de pessoal</v>
          </cell>
          <cell r="F237">
            <v>182.4</v>
          </cell>
          <cell r="G237">
            <v>0</v>
          </cell>
          <cell r="L237">
            <v>182.4</v>
          </cell>
        </row>
        <row r="238">
          <cell r="B238">
            <v>625299</v>
          </cell>
          <cell r="C238" t="str">
            <v>Outros transportes de pessoal</v>
          </cell>
          <cell r="F238">
            <v>182.4</v>
          </cell>
          <cell r="G238">
            <v>0</v>
          </cell>
          <cell r="L238">
            <v>182.4</v>
          </cell>
        </row>
        <row r="239">
          <cell r="B239">
            <v>6253</v>
          </cell>
          <cell r="C239" t="str">
            <v>Transportes de mercadorias</v>
          </cell>
          <cell r="F239">
            <v>47.58</v>
          </cell>
          <cell r="G239">
            <v>0</v>
          </cell>
          <cell r="L239">
            <v>47.58</v>
          </cell>
        </row>
        <row r="240">
          <cell r="B240">
            <v>625399</v>
          </cell>
          <cell r="C240" t="str">
            <v>Outros transportes de mercadorias</v>
          </cell>
          <cell r="F240">
            <v>47.58</v>
          </cell>
          <cell r="G240">
            <v>0</v>
          </cell>
          <cell r="L240">
            <v>47.58</v>
          </cell>
        </row>
        <row r="241">
          <cell r="B241">
            <v>626</v>
          </cell>
          <cell r="C241" t="str">
            <v>Serviços diversos</v>
          </cell>
          <cell r="F241">
            <v>19629.740000000002</v>
          </cell>
          <cell r="G241">
            <v>0</v>
          </cell>
          <cell r="L241">
            <v>19629.740000000002</v>
          </cell>
        </row>
        <row r="242">
          <cell r="B242">
            <v>6262</v>
          </cell>
          <cell r="C242" t="str">
            <v>Comunicação</v>
          </cell>
          <cell r="F242">
            <v>89.52</v>
          </cell>
          <cell r="G242">
            <v>0</v>
          </cell>
          <cell r="L242">
            <v>89.52</v>
          </cell>
        </row>
        <row r="243">
          <cell r="B243">
            <v>626203</v>
          </cell>
          <cell r="C243" t="str">
            <v>Correio</v>
          </cell>
          <cell r="F243">
            <v>82.22</v>
          </cell>
          <cell r="G243">
            <v>0</v>
          </cell>
          <cell r="L243">
            <v>82.22</v>
          </cell>
        </row>
        <row r="244">
          <cell r="B244">
            <v>62621</v>
          </cell>
          <cell r="C244" t="str">
            <v>Comunicação-despesas postais</v>
          </cell>
          <cell r="F244">
            <v>7.3</v>
          </cell>
          <cell r="G244">
            <v>0</v>
          </cell>
          <cell r="L244">
            <v>7.3</v>
          </cell>
        </row>
        <row r="245">
          <cell r="B245">
            <v>6263</v>
          </cell>
          <cell r="C245" t="str">
            <v>Seguros</v>
          </cell>
          <cell r="F245">
            <v>100.6</v>
          </cell>
          <cell r="G245">
            <v>0</v>
          </cell>
          <cell r="L245">
            <v>100.6</v>
          </cell>
        </row>
        <row r="246">
          <cell r="B246">
            <v>62635</v>
          </cell>
          <cell r="C246" t="str">
            <v>Seguros - ramo viaturas</v>
          </cell>
          <cell r="F246">
            <v>9.6300000000000008</v>
          </cell>
          <cell r="G246">
            <v>0</v>
          </cell>
          <cell r="L246">
            <v>9.6300000000000008</v>
          </cell>
        </row>
        <row r="247">
          <cell r="B247">
            <v>626351</v>
          </cell>
          <cell r="C247" t="str">
            <v>Seguros - r. viat.-aceite pela tot.</v>
          </cell>
          <cell r="F247">
            <v>9.6300000000000008</v>
          </cell>
          <cell r="G247">
            <v>0</v>
          </cell>
          <cell r="L247">
            <v>9.6300000000000008</v>
          </cell>
        </row>
        <row r="248">
          <cell r="B248">
            <v>62636</v>
          </cell>
          <cell r="C248" t="str">
            <v>Seguros - ramo vida</v>
          </cell>
          <cell r="F248">
            <v>90.97</v>
          </cell>
          <cell r="G248">
            <v>0</v>
          </cell>
          <cell r="L248">
            <v>90.97</v>
          </cell>
        </row>
        <row r="249">
          <cell r="B249">
            <v>626361</v>
          </cell>
          <cell r="C249" t="str">
            <v>Seguros - r. vida-aceite pela tot.</v>
          </cell>
          <cell r="F249">
            <v>90.97</v>
          </cell>
          <cell r="G249">
            <v>0</v>
          </cell>
          <cell r="L249">
            <v>90.97</v>
          </cell>
        </row>
        <row r="250">
          <cell r="B250">
            <v>6265</v>
          </cell>
          <cell r="C250" t="str">
            <v>Contencioso e notariado</v>
          </cell>
          <cell r="F250">
            <v>105</v>
          </cell>
          <cell r="G250">
            <v>0</v>
          </cell>
          <cell r="L250">
            <v>105</v>
          </cell>
        </row>
        <row r="251">
          <cell r="B251">
            <v>626599</v>
          </cell>
          <cell r="C251" t="str">
            <v>Outros Contencioso e Notariado</v>
          </cell>
          <cell r="F251">
            <v>105</v>
          </cell>
          <cell r="G251">
            <v>0</v>
          </cell>
          <cell r="L251">
            <v>105</v>
          </cell>
        </row>
        <row r="252">
          <cell r="B252">
            <v>6268</v>
          </cell>
          <cell r="C252" t="str">
            <v>Outros serviços</v>
          </cell>
          <cell r="F252">
            <v>19334.62</v>
          </cell>
          <cell r="G252">
            <v>0</v>
          </cell>
          <cell r="L252">
            <v>19334.62</v>
          </cell>
        </row>
        <row r="253">
          <cell r="B253">
            <v>626801</v>
          </cell>
          <cell r="C253" t="str">
            <v>Serviços Bancários</v>
          </cell>
          <cell r="F253">
            <v>19334.62</v>
          </cell>
          <cell r="G253">
            <v>0</v>
          </cell>
          <cell r="L253">
            <v>19334.62</v>
          </cell>
        </row>
        <row r="254">
          <cell r="B254">
            <v>62680101</v>
          </cell>
          <cell r="C254" t="str">
            <v>Serv. Bancários BES</v>
          </cell>
          <cell r="F254">
            <v>507.18</v>
          </cell>
          <cell r="G254">
            <v>0</v>
          </cell>
          <cell r="L254">
            <v>507.18</v>
          </cell>
        </row>
        <row r="255">
          <cell r="B255">
            <v>62680102</v>
          </cell>
          <cell r="C255" t="str">
            <v>Serv. Bancários CGD</v>
          </cell>
          <cell r="F255">
            <v>65.8</v>
          </cell>
          <cell r="G255">
            <v>0</v>
          </cell>
          <cell r="L255">
            <v>65.8</v>
          </cell>
        </row>
        <row r="256">
          <cell r="B256">
            <v>62680199</v>
          </cell>
          <cell r="C256" t="str">
            <v>Serv. Bancários Valartis</v>
          </cell>
          <cell r="F256">
            <v>18761.64</v>
          </cell>
          <cell r="G256">
            <v>0</v>
          </cell>
          <cell r="L256">
            <v>18761.64</v>
          </cell>
        </row>
        <row r="257">
          <cell r="B257">
            <v>63</v>
          </cell>
          <cell r="C257" t="str">
            <v>Gastos com o pessoal</v>
          </cell>
          <cell r="F257">
            <v>10847.91</v>
          </cell>
          <cell r="G257">
            <v>0</v>
          </cell>
          <cell r="L257">
            <v>10847.91</v>
          </cell>
        </row>
        <row r="258">
          <cell r="B258">
            <v>632</v>
          </cell>
          <cell r="C258" t="str">
            <v>Remunerações do pessoal</v>
          </cell>
          <cell r="F258">
            <v>8506.66</v>
          </cell>
          <cell r="G258">
            <v>0</v>
          </cell>
          <cell r="L258">
            <v>8506.66</v>
          </cell>
        </row>
        <row r="259">
          <cell r="B259">
            <v>6321</v>
          </cell>
          <cell r="C259" t="str">
            <v>Pessoal contratado</v>
          </cell>
          <cell r="F259">
            <v>7584.35</v>
          </cell>
          <cell r="G259">
            <v>0</v>
          </cell>
          <cell r="L259">
            <v>7584.35</v>
          </cell>
        </row>
        <row r="260">
          <cell r="B260">
            <v>632101</v>
          </cell>
          <cell r="C260" t="str">
            <v>Vencimento</v>
          </cell>
          <cell r="F260">
            <v>4842.01</v>
          </cell>
          <cell r="G260">
            <v>0</v>
          </cell>
          <cell r="L260">
            <v>4842.01</v>
          </cell>
        </row>
        <row r="261">
          <cell r="B261">
            <v>632102</v>
          </cell>
          <cell r="C261" t="str">
            <v>Férias</v>
          </cell>
          <cell r="F261">
            <v>587.12</v>
          </cell>
          <cell r="G261">
            <v>0</v>
          </cell>
          <cell r="L261">
            <v>587.12</v>
          </cell>
        </row>
        <row r="262">
          <cell r="B262">
            <v>632103</v>
          </cell>
          <cell r="C262" t="str">
            <v>Subsidio Férias</v>
          </cell>
          <cell r="F262">
            <v>587.12</v>
          </cell>
          <cell r="G262">
            <v>0</v>
          </cell>
          <cell r="L262">
            <v>587.12</v>
          </cell>
        </row>
        <row r="263">
          <cell r="B263">
            <v>632104</v>
          </cell>
          <cell r="C263" t="str">
            <v>Subsidio Natal</v>
          </cell>
          <cell r="F263">
            <v>587.12</v>
          </cell>
          <cell r="G263">
            <v>0</v>
          </cell>
          <cell r="L263">
            <v>587.12</v>
          </cell>
        </row>
        <row r="264">
          <cell r="B264">
            <v>632106</v>
          </cell>
          <cell r="C264" t="str">
            <v>Sub. Alimentação</v>
          </cell>
          <cell r="F264">
            <v>980.98</v>
          </cell>
          <cell r="G264">
            <v>0</v>
          </cell>
          <cell r="L264">
            <v>980.98</v>
          </cell>
        </row>
        <row r="265">
          <cell r="B265">
            <v>6322</v>
          </cell>
          <cell r="C265" t="str">
            <v>Estágios</v>
          </cell>
          <cell r="F265">
            <v>922.31</v>
          </cell>
          <cell r="G265">
            <v>0</v>
          </cell>
          <cell r="L265">
            <v>922.31</v>
          </cell>
        </row>
        <row r="266">
          <cell r="B266">
            <v>632201</v>
          </cell>
          <cell r="C266" t="str">
            <v>Vencimento Estágios</v>
          </cell>
          <cell r="F266">
            <v>922.31</v>
          </cell>
          <cell r="G266">
            <v>0</v>
          </cell>
          <cell r="L266">
            <v>922.31</v>
          </cell>
        </row>
        <row r="267">
          <cell r="B267">
            <v>634</v>
          </cell>
          <cell r="C267" t="str">
            <v>Indemnizações</v>
          </cell>
          <cell r="F267">
            <v>401.65</v>
          </cell>
          <cell r="G267">
            <v>0</v>
          </cell>
          <cell r="L267">
            <v>401.65</v>
          </cell>
        </row>
        <row r="268">
          <cell r="B268">
            <v>6342</v>
          </cell>
          <cell r="C268" t="str">
            <v>Indemnizações-pessoal</v>
          </cell>
          <cell r="F268">
            <v>401.65</v>
          </cell>
          <cell r="G268">
            <v>0</v>
          </cell>
          <cell r="L268">
            <v>401.65</v>
          </cell>
        </row>
        <row r="269">
          <cell r="B269">
            <v>63422</v>
          </cell>
          <cell r="C269" t="str">
            <v>Compensação por cessação contrato</v>
          </cell>
          <cell r="F269">
            <v>401.65</v>
          </cell>
          <cell r="G269">
            <v>0</v>
          </cell>
          <cell r="L269">
            <v>401.65</v>
          </cell>
        </row>
        <row r="270">
          <cell r="B270">
            <v>635</v>
          </cell>
          <cell r="C270" t="str">
            <v>Encargos sobre remunerações</v>
          </cell>
          <cell r="F270">
            <v>1925.22</v>
          </cell>
          <cell r="G270">
            <v>0</v>
          </cell>
          <cell r="L270">
            <v>1925.22</v>
          </cell>
        </row>
        <row r="271">
          <cell r="B271">
            <v>6351</v>
          </cell>
          <cell r="C271" t="str">
            <v>Taxa Social Única</v>
          </cell>
          <cell r="F271">
            <v>1916.45</v>
          </cell>
          <cell r="G271">
            <v>0</v>
          </cell>
          <cell r="L271">
            <v>1916.45</v>
          </cell>
        </row>
        <row r="272">
          <cell r="B272">
            <v>63512</v>
          </cell>
          <cell r="C272" t="str">
            <v>Remunerações Pessoal</v>
          </cell>
          <cell r="F272">
            <v>1916.45</v>
          </cell>
          <cell r="G272">
            <v>0</v>
          </cell>
          <cell r="L272">
            <v>1916.45</v>
          </cell>
        </row>
        <row r="273">
          <cell r="B273">
            <v>6353</v>
          </cell>
          <cell r="C273" t="str">
            <v>Contribuições FGCT</v>
          </cell>
          <cell r="F273">
            <v>8.77</v>
          </cell>
          <cell r="G273">
            <v>0</v>
          </cell>
          <cell r="L273">
            <v>8.77</v>
          </cell>
        </row>
        <row r="274">
          <cell r="B274">
            <v>636</v>
          </cell>
          <cell r="C274" t="str">
            <v>Seguros de acidentes no trabalho e doenças profiss</v>
          </cell>
          <cell r="F274">
            <v>14.38</v>
          </cell>
          <cell r="G274">
            <v>0</v>
          </cell>
          <cell r="L274">
            <v>14.38</v>
          </cell>
        </row>
        <row r="275">
          <cell r="B275">
            <v>6362</v>
          </cell>
          <cell r="C275" t="str">
            <v>Seguro de Doença/Vida</v>
          </cell>
          <cell r="F275">
            <v>14.38</v>
          </cell>
          <cell r="G275">
            <v>0</v>
          </cell>
          <cell r="L275">
            <v>14.38</v>
          </cell>
        </row>
        <row r="276">
          <cell r="B276">
            <v>64</v>
          </cell>
          <cell r="C276" t="str">
            <v>Gastos de depreciação e de amortização</v>
          </cell>
          <cell r="F276">
            <v>158.97999999999999</v>
          </cell>
          <cell r="G276">
            <v>0</v>
          </cell>
          <cell r="L276">
            <v>158.97999999999999</v>
          </cell>
        </row>
        <row r="277">
          <cell r="B277">
            <v>642</v>
          </cell>
          <cell r="C277" t="str">
            <v>Activos fixos tangíveis</v>
          </cell>
          <cell r="F277">
            <v>158.97999999999999</v>
          </cell>
          <cell r="G277">
            <v>0</v>
          </cell>
          <cell r="L277">
            <v>158.97999999999999</v>
          </cell>
        </row>
        <row r="278">
          <cell r="B278">
            <v>6421</v>
          </cell>
          <cell r="C278" t="str">
            <v>Activos fixos tangíveis-próprios</v>
          </cell>
          <cell r="F278">
            <v>158.97999999999999</v>
          </cell>
          <cell r="G278">
            <v>0</v>
          </cell>
          <cell r="L278">
            <v>158.97999999999999</v>
          </cell>
        </row>
        <row r="279">
          <cell r="B279">
            <v>64213</v>
          </cell>
          <cell r="C279" t="str">
            <v>Deprec-equipamento básico</v>
          </cell>
          <cell r="F279">
            <v>158.97999999999999</v>
          </cell>
          <cell r="G279">
            <v>0</v>
          </cell>
          <cell r="L279">
            <v>158.97999999999999</v>
          </cell>
        </row>
        <row r="280">
          <cell r="B280">
            <v>68</v>
          </cell>
          <cell r="C280" t="str">
            <v>Outros gastos e perdas</v>
          </cell>
          <cell r="F280">
            <v>512.01</v>
          </cell>
          <cell r="G280">
            <v>0</v>
          </cell>
          <cell r="L280">
            <v>512.01</v>
          </cell>
        </row>
        <row r="281">
          <cell r="B281">
            <v>681</v>
          </cell>
          <cell r="C281" t="str">
            <v>Impostos</v>
          </cell>
          <cell r="F281">
            <v>199.2</v>
          </cell>
          <cell r="G281">
            <v>0</v>
          </cell>
          <cell r="L281">
            <v>199.2</v>
          </cell>
        </row>
        <row r="282">
          <cell r="B282">
            <v>6812</v>
          </cell>
          <cell r="C282" t="str">
            <v>Impostos indirectos</v>
          </cell>
          <cell r="F282">
            <v>31.92</v>
          </cell>
          <cell r="G282">
            <v>0</v>
          </cell>
          <cell r="L282">
            <v>31.92</v>
          </cell>
        </row>
        <row r="283">
          <cell r="B283">
            <v>68123</v>
          </cell>
          <cell r="C283" t="str">
            <v>Imposto do selo</v>
          </cell>
          <cell r="F283">
            <v>31.92</v>
          </cell>
          <cell r="G283">
            <v>0</v>
          </cell>
          <cell r="L283">
            <v>31.92</v>
          </cell>
        </row>
        <row r="284">
          <cell r="B284">
            <v>681232</v>
          </cell>
          <cell r="C284" t="str">
            <v>Imposto Suportado</v>
          </cell>
          <cell r="F284">
            <v>31.92</v>
          </cell>
          <cell r="G284">
            <v>0</v>
          </cell>
          <cell r="L284">
            <v>31.92</v>
          </cell>
        </row>
        <row r="285">
          <cell r="B285">
            <v>68123201</v>
          </cell>
          <cell r="C285" t="str">
            <v>Sobre Juros</v>
          </cell>
          <cell r="F285">
            <v>8.3800000000000008</v>
          </cell>
          <cell r="G285">
            <v>0</v>
          </cell>
          <cell r="L285">
            <v>8.3800000000000008</v>
          </cell>
        </row>
        <row r="286">
          <cell r="B286">
            <v>68123202</v>
          </cell>
          <cell r="C286" t="str">
            <v>Sobre Comissões Bancárias</v>
          </cell>
          <cell r="F286">
            <v>23.54</v>
          </cell>
          <cell r="G286">
            <v>0</v>
          </cell>
          <cell r="L286">
            <v>23.54</v>
          </cell>
        </row>
        <row r="287">
          <cell r="B287">
            <v>6813</v>
          </cell>
          <cell r="C287" t="str">
            <v>Taxas</v>
          </cell>
          <cell r="F287">
            <v>167.28</v>
          </cell>
          <cell r="G287">
            <v>0</v>
          </cell>
          <cell r="L287">
            <v>167.28</v>
          </cell>
        </row>
        <row r="288">
          <cell r="B288">
            <v>688</v>
          </cell>
          <cell r="C288" t="str">
            <v xml:space="preserve">Outros </v>
          </cell>
          <cell r="F288">
            <v>312.81</v>
          </cell>
          <cell r="G288">
            <v>0</v>
          </cell>
          <cell r="L288">
            <v>312.81</v>
          </cell>
        </row>
        <row r="289">
          <cell r="B289">
            <v>6887</v>
          </cell>
          <cell r="C289" t="str">
            <v>Despesas não documentadas</v>
          </cell>
          <cell r="F289">
            <v>10.89</v>
          </cell>
          <cell r="G289">
            <v>0</v>
          </cell>
          <cell r="L289">
            <v>10.89</v>
          </cell>
        </row>
        <row r="290">
          <cell r="B290">
            <v>6888</v>
          </cell>
          <cell r="C290" t="str">
            <v>Outros não especificados</v>
          </cell>
          <cell r="F290">
            <v>301.92</v>
          </cell>
          <cell r="G290">
            <v>0</v>
          </cell>
          <cell r="L290">
            <v>301.92</v>
          </cell>
        </row>
        <row r="291">
          <cell r="B291">
            <v>68881</v>
          </cell>
          <cell r="C291" t="str">
            <v>Multas e Penalidades</v>
          </cell>
          <cell r="F291">
            <v>126.5</v>
          </cell>
          <cell r="G291">
            <v>0</v>
          </cell>
          <cell r="L291">
            <v>126.5</v>
          </cell>
        </row>
        <row r="292">
          <cell r="B292">
            <v>688811</v>
          </cell>
          <cell r="C292" t="str">
            <v>Multas Fiscais</v>
          </cell>
          <cell r="F292">
            <v>126.5</v>
          </cell>
          <cell r="G292">
            <v>0</v>
          </cell>
          <cell r="L292">
            <v>126.5</v>
          </cell>
        </row>
        <row r="293">
          <cell r="B293">
            <v>68885</v>
          </cell>
          <cell r="C293" t="str">
            <v>Juros de Mora e Compensatórios</v>
          </cell>
          <cell r="F293">
            <v>175.42</v>
          </cell>
          <cell r="G293">
            <v>0</v>
          </cell>
          <cell r="L293">
            <v>175.42</v>
          </cell>
        </row>
        <row r="294">
          <cell r="B294">
            <v>688852</v>
          </cell>
          <cell r="C294" t="str">
            <v>Juros de Mora Fiscais</v>
          </cell>
          <cell r="F294">
            <v>88.34</v>
          </cell>
          <cell r="G294">
            <v>0</v>
          </cell>
          <cell r="L294">
            <v>88.34</v>
          </cell>
        </row>
        <row r="295">
          <cell r="B295">
            <v>688853</v>
          </cell>
          <cell r="C295" t="str">
            <v>Outros Juros de Mora</v>
          </cell>
          <cell r="F295">
            <v>87.08</v>
          </cell>
          <cell r="G295">
            <v>0</v>
          </cell>
          <cell r="L295">
            <v>87.08</v>
          </cell>
        </row>
        <row r="296">
          <cell r="B296">
            <v>69</v>
          </cell>
          <cell r="C296" t="str">
            <v>Gastos e perdas de financiamento</v>
          </cell>
          <cell r="F296">
            <v>218.19</v>
          </cell>
          <cell r="G296">
            <v>0</v>
          </cell>
          <cell r="L296">
            <v>218.19</v>
          </cell>
        </row>
        <row r="297">
          <cell r="B297">
            <v>691</v>
          </cell>
          <cell r="C297" t="str">
            <v>Juros suportados</v>
          </cell>
          <cell r="F297">
            <v>218.19</v>
          </cell>
          <cell r="G297">
            <v>0</v>
          </cell>
          <cell r="L297">
            <v>218.19</v>
          </cell>
        </row>
        <row r="298">
          <cell r="B298">
            <v>6911</v>
          </cell>
          <cell r="C298" t="str">
            <v>Juros de financiamentos obtidos</v>
          </cell>
          <cell r="F298">
            <v>150</v>
          </cell>
          <cell r="G298">
            <v>0</v>
          </cell>
          <cell r="L298">
            <v>150</v>
          </cell>
        </row>
        <row r="299">
          <cell r="B299">
            <v>691101</v>
          </cell>
          <cell r="C299" t="str">
            <v>Juros suportados BES</v>
          </cell>
          <cell r="F299">
            <v>150</v>
          </cell>
          <cell r="G299">
            <v>0</v>
          </cell>
          <cell r="L299">
            <v>150</v>
          </cell>
        </row>
        <row r="300">
          <cell r="B300">
            <v>6915</v>
          </cell>
          <cell r="C300" t="str">
            <v>Juros de mora e compensatórios</v>
          </cell>
          <cell r="F300">
            <v>68.19</v>
          </cell>
          <cell r="G300">
            <v>0</v>
          </cell>
          <cell r="L300">
            <v>68.19</v>
          </cell>
        </row>
        <row r="301">
          <cell r="B301">
            <v>69151</v>
          </cell>
          <cell r="C301" t="str">
            <v>Juros de Mora Contratuais</v>
          </cell>
          <cell r="F301">
            <v>52.54</v>
          </cell>
          <cell r="G301">
            <v>0</v>
          </cell>
          <cell r="L301">
            <v>52.54</v>
          </cell>
        </row>
        <row r="302">
          <cell r="B302">
            <v>69152</v>
          </cell>
          <cell r="C302" t="str">
            <v>Juros mora Fiscais</v>
          </cell>
          <cell r="F302">
            <v>15.65</v>
          </cell>
          <cell r="G302">
            <v>0</v>
          </cell>
          <cell r="L302">
            <v>15.65</v>
          </cell>
        </row>
        <row r="303">
          <cell r="B303">
            <v>72</v>
          </cell>
          <cell r="C303" t="str">
            <v xml:space="preserve">Prestações de serviços </v>
          </cell>
          <cell r="F303">
            <v>0</v>
          </cell>
          <cell r="G303">
            <v>6782.52</v>
          </cell>
          <cell r="L303">
            <v>-6782.52</v>
          </cell>
        </row>
        <row r="304">
          <cell r="B304">
            <v>721</v>
          </cell>
          <cell r="C304" t="str">
            <v>Serviço A</v>
          </cell>
          <cell r="F304">
            <v>0</v>
          </cell>
          <cell r="G304">
            <v>6782.52</v>
          </cell>
          <cell r="L304">
            <v>-6782.52</v>
          </cell>
        </row>
        <row r="305">
          <cell r="B305">
            <v>7211</v>
          </cell>
          <cell r="C305" t="str">
            <v>Serviço a - mercado nacional</v>
          </cell>
          <cell r="F305">
            <v>0</v>
          </cell>
          <cell r="G305">
            <v>6782.52</v>
          </cell>
          <cell r="L305">
            <v>-6782.52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0</v>
          </cell>
        </row>
        <row r="312">
          <cell r="L312">
            <v>0</v>
          </cell>
        </row>
        <row r="313">
          <cell r="L313">
            <v>0</v>
          </cell>
        </row>
        <row r="314">
          <cell r="L314">
            <v>0</v>
          </cell>
        </row>
        <row r="315">
          <cell r="L315">
            <v>0</v>
          </cell>
        </row>
        <row r="316">
          <cell r="L316">
            <v>0</v>
          </cell>
        </row>
        <row r="317">
          <cell r="L317">
            <v>0</v>
          </cell>
        </row>
        <row r="318">
          <cell r="L318">
            <v>0</v>
          </cell>
        </row>
        <row r="319">
          <cell r="L319">
            <v>0</v>
          </cell>
        </row>
        <row r="320">
          <cell r="L320">
            <v>0</v>
          </cell>
        </row>
        <row r="321">
          <cell r="L321">
            <v>0</v>
          </cell>
        </row>
        <row r="322">
          <cell r="L322">
            <v>0</v>
          </cell>
        </row>
        <row r="323">
          <cell r="L323">
            <v>0</v>
          </cell>
        </row>
        <row r="324">
          <cell r="L324">
            <v>0</v>
          </cell>
        </row>
        <row r="325">
          <cell r="L325">
            <v>0</v>
          </cell>
        </row>
        <row r="326">
          <cell r="L326">
            <v>0</v>
          </cell>
        </row>
        <row r="327">
          <cell r="L327">
            <v>0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0</v>
          </cell>
        </row>
        <row r="346">
          <cell r="L346">
            <v>0</v>
          </cell>
        </row>
        <row r="347">
          <cell r="L347">
            <v>0</v>
          </cell>
        </row>
        <row r="348">
          <cell r="L348">
            <v>0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0</v>
          </cell>
        </row>
        <row r="357">
          <cell r="L357">
            <v>0</v>
          </cell>
        </row>
        <row r="358">
          <cell r="L358">
            <v>0</v>
          </cell>
        </row>
        <row r="359">
          <cell r="L359">
            <v>0</v>
          </cell>
        </row>
        <row r="360">
          <cell r="L360">
            <v>0</v>
          </cell>
        </row>
        <row r="361">
          <cell r="L361">
            <v>0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0</v>
          </cell>
        </row>
        <row r="367">
          <cell r="L367">
            <v>0</v>
          </cell>
        </row>
        <row r="368">
          <cell r="L368">
            <v>0</v>
          </cell>
        </row>
        <row r="369">
          <cell r="L369">
            <v>0</v>
          </cell>
        </row>
        <row r="370">
          <cell r="L370">
            <v>0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0</v>
          </cell>
        </row>
        <row r="374">
          <cell r="L374">
            <v>0</v>
          </cell>
        </row>
        <row r="375">
          <cell r="L375">
            <v>0</v>
          </cell>
        </row>
        <row r="376">
          <cell r="L376">
            <v>0</v>
          </cell>
        </row>
        <row r="377">
          <cell r="L377">
            <v>0</v>
          </cell>
        </row>
        <row r="378">
          <cell r="L378">
            <v>0</v>
          </cell>
        </row>
        <row r="379">
          <cell r="L379">
            <v>0</v>
          </cell>
        </row>
        <row r="380">
          <cell r="L380">
            <v>0</v>
          </cell>
        </row>
        <row r="381">
          <cell r="L381">
            <v>0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0</v>
          </cell>
        </row>
        <row r="390">
          <cell r="L390">
            <v>0</v>
          </cell>
        </row>
        <row r="391">
          <cell r="L391">
            <v>0</v>
          </cell>
        </row>
        <row r="392">
          <cell r="L392">
            <v>0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0</v>
          </cell>
        </row>
        <row r="401">
          <cell r="L401">
            <v>0</v>
          </cell>
        </row>
        <row r="402">
          <cell r="L402">
            <v>0</v>
          </cell>
        </row>
        <row r="403">
          <cell r="L403">
            <v>0</v>
          </cell>
        </row>
        <row r="404">
          <cell r="L404">
            <v>0</v>
          </cell>
        </row>
        <row r="405">
          <cell r="L405">
            <v>0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0</v>
          </cell>
        </row>
        <row r="414">
          <cell r="L414">
            <v>0</v>
          </cell>
        </row>
        <row r="415">
          <cell r="L415">
            <v>0</v>
          </cell>
        </row>
        <row r="416">
          <cell r="L416">
            <v>0</v>
          </cell>
        </row>
        <row r="417">
          <cell r="L417">
            <v>0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0</v>
          </cell>
        </row>
        <row r="421">
          <cell r="L421">
            <v>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0</v>
          </cell>
        </row>
        <row r="425">
          <cell r="L425">
            <v>0</v>
          </cell>
        </row>
        <row r="426">
          <cell r="L426">
            <v>0</v>
          </cell>
        </row>
        <row r="427">
          <cell r="L427">
            <v>0</v>
          </cell>
        </row>
        <row r="428">
          <cell r="L428">
            <v>0</v>
          </cell>
        </row>
        <row r="429">
          <cell r="L429">
            <v>0</v>
          </cell>
        </row>
        <row r="430">
          <cell r="L430">
            <v>0</v>
          </cell>
        </row>
        <row r="431">
          <cell r="L431">
            <v>0</v>
          </cell>
        </row>
        <row r="432">
          <cell r="L432">
            <v>0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0</v>
          </cell>
        </row>
        <row r="438">
          <cell r="L438">
            <v>0</v>
          </cell>
        </row>
        <row r="439">
          <cell r="L439">
            <v>0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0</v>
          </cell>
        </row>
        <row r="466">
          <cell r="L466">
            <v>0</v>
          </cell>
        </row>
        <row r="467">
          <cell r="L467">
            <v>0</v>
          </cell>
        </row>
        <row r="468">
          <cell r="L468">
            <v>0</v>
          </cell>
        </row>
        <row r="469">
          <cell r="L469">
            <v>0</v>
          </cell>
        </row>
        <row r="470">
          <cell r="L470">
            <v>0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0</v>
          </cell>
        </row>
        <row r="475">
          <cell r="L475">
            <v>0</v>
          </cell>
        </row>
        <row r="476">
          <cell r="L476">
            <v>0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0</v>
          </cell>
        </row>
        <row r="480">
          <cell r="L480">
            <v>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0</v>
          </cell>
        </row>
        <row r="484">
          <cell r="L484">
            <v>0</v>
          </cell>
        </row>
        <row r="485">
          <cell r="L485">
            <v>0</v>
          </cell>
        </row>
        <row r="486">
          <cell r="L486">
            <v>0</v>
          </cell>
        </row>
        <row r="487">
          <cell r="L487">
            <v>0</v>
          </cell>
        </row>
        <row r="488">
          <cell r="L488">
            <v>0</v>
          </cell>
        </row>
        <row r="489">
          <cell r="L489">
            <v>0</v>
          </cell>
        </row>
        <row r="490">
          <cell r="L490">
            <v>0</v>
          </cell>
        </row>
        <row r="491">
          <cell r="L491">
            <v>0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0</v>
          </cell>
        </row>
        <row r="508">
          <cell r="L508">
            <v>0</v>
          </cell>
        </row>
        <row r="509">
          <cell r="L509">
            <v>0</v>
          </cell>
        </row>
        <row r="510">
          <cell r="L510">
            <v>0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0</v>
          </cell>
        </row>
        <row r="516">
          <cell r="L516">
            <v>0</v>
          </cell>
        </row>
        <row r="517">
          <cell r="L517">
            <v>0</v>
          </cell>
        </row>
        <row r="518">
          <cell r="L518">
            <v>0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0</v>
          </cell>
        </row>
        <row r="527">
          <cell r="L527">
            <v>0</v>
          </cell>
        </row>
        <row r="528">
          <cell r="L528">
            <v>0</v>
          </cell>
        </row>
        <row r="529">
          <cell r="L529">
            <v>0</v>
          </cell>
        </row>
        <row r="530">
          <cell r="L530">
            <v>0</v>
          </cell>
        </row>
        <row r="531">
          <cell r="L531">
            <v>0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0</v>
          </cell>
        </row>
        <row r="539">
          <cell r="L539">
            <v>0</v>
          </cell>
        </row>
        <row r="540">
          <cell r="L540">
            <v>0</v>
          </cell>
        </row>
        <row r="541">
          <cell r="L541">
            <v>0</v>
          </cell>
        </row>
        <row r="542">
          <cell r="L542">
            <v>0</v>
          </cell>
        </row>
        <row r="543">
          <cell r="L543">
            <v>0</v>
          </cell>
        </row>
        <row r="544">
          <cell r="L544">
            <v>0</v>
          </cell>
        </row>
        <row r="545">
          <cell r="L545">
            <v>0</v>
          </cell>
        </row>
        <row r="546">
          <cell r="L546">
            <v>0</v>
          </cell>
        </row>
        <row r="547">
          <cell r="L547">
            <v>0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0</v>
          </cell>
        </row>
        <row r="563">
          <cell r="L563">
            <v>0</v>
          </cell>
        </row>
        <row r="564">
          <cell r="L564">
            <v>0</v>
          </cell>
        </row>
        <row r="565">
          <cell r="L565">
            <v>0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0</v>
          </cell>
        </row>
        <row r="574">
          <cell r="L574">
            <v>0</v>
          </cell>
        </row>
        <row r="575">
          <cell r="L575">
            <v>0</v>
          </cell>
        </row>
        <row r="576">
          <cell r="L576">
            <v>0</v>
          </cell>
        </row>
        <row r="577">
          <cell r="L577">
            <v>0</v>
          </cell>
        </row>
        <row r="578">
          <cell r="L578">
            <v>0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0</v>
          </cell>
        </row>
        <row r="583">
          <cell r="L583">
            <v>0</v>
          </cell>
        </row>
        <row r="584">
          <cell r="L584">
            <v>0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0</v>
          </cell>
        </row>
        <row r="593">
          <cell r="L593">
            <v>0</v>
          </cell>
        </row>
        <row r="594">
          <cell r="L594">
            <v>0</v>
          </cell>
        </row>
        <row r="595">
          <cell r="L595">
            <v>0</v>
          </cell>
        </row>
        <row r="596">
          <cell r="L596">
            <v>0</v>
          </cell>
        </row>
        <row r="597">
          <cell r="L597">
            <v>0</v>
          </cell>
        </row>
        <row r="598">
          <cell r="L598">
            <v>0</v>
          </cell>
        </row>
        <row r="599">
          <cell r="L599">
            <v>0</v>
          </cell>
        </row>
        <row r="600">
          <cell r="L600">
            <v>0</v>
          </cell>
        </row>
        <row r="601">
          <cell r="L601">
            <v>0</v>
          </cell>
        </row>
        <row r="602">
          <cell r="L602">
            <v>0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0</v>
          </cell>
        </row>
        <row r="608">
          <cell r="L608">
            <v>0</v>
          </cell>
        </row>
        <row r="609">
          <cell r="L609">
            <v>0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0</v>
          </cell>
        </row>
        <row r="621">
          <cell r="L621">
            <v>0</v>
          </cell>
        </row>
        <row r="622">
          <cell r="L622">
            <v>0</v>
          </cell>
        </row>
        <row r="623">
          <cell r="L623">
            <v>0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0</v>
          </cell>
        </row>
        <row r="632">
          <cell r="L632">
            <v>0</v>
          </cell>
        </row>
        <row r="633">
          <cell r="L633">
            <v>0</v>
          </cell>
        </row>
        <row r="634">
          <cell r="L634">
            <v>0</v>
          </cell>
        </row>
        <row r="635">
          <cell r="L635">
            <v>0</v>
          </cell>
        </row>
        <row r="636">
          <cell r="L636">
            <v>0</v>
          </cell>
        </row>
        <row r="637">
          <cell r="L637">
            <v>0</v>
          </cell>
        </row>
        <row r="638">
          <cell r="L638">
            <v>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0</v>
          </cell>
        </row>
        <row r="642">
          <cell r="L642">
            <v>0</v>
          </cell>
        </row>
        <row r="643">
          <cell r="L643">
            <v>0</v>
          </cell>
        </row>
        <row r="644">
          <cell r="L644">
            <v>0</v>
          </cell>
        </row>
        <row r="645">
          <cell r="L645">
            <v>0</v>
          </cell>
        </row>
        <row r="646">
          <cell r="L646">
            <v>0</v>
          </cell>
        </row>
        <row r="647">
          <cell r="L647">
            <v>0</v>
          </cell>
        </row>
        <row r="648">
          <cell r="L648">
            <v>0</v>
          </cell>
        </row>
        <row r="649">
          <cell r="L649">
            <v>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0</v>
          </cell>
        </row>
        <row r="670">
          <cell r="L670">
            <v>0</v>
          </cell>
        </row>
        <row r="671">
          <cell r="L671">
            <v>0</v>
          </cell>
        </row>
        <row r="672">
          <cell r="L672">
            <v>0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0</v>
          </cell>
        </row>
        <row r="681">
          <cell r="L681">
            <v>0</v>
          </cell>
        </row>
        <row r="682">
          <cell r="L682">
            <v>0</v>
          </cell>
        </row>
        <row r="683">
          <cell r="L683">
            <v>0</v>
          </cell>
        </row>
        <row r="684">
          <cell r="L684">
            <v>0</v>
          </cell>
        </row>
        <row r="685">
          <cell r="L685">
            <v>0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0</v>
          </cell>
        </row>
        <row r="690">
          <cell r="L690">
            <v>0</v>
          </cell>
        </row>
        <row r="691">
          <cell r="L691">
            <v>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0</v>
          </cell>
        </row>
        <row r="702">
          <cell r="L702">
            <v>0</v>
          </cell>
        </row>
        <row r="703">
          <cell r="L703">
            <v>0</v>
          </cell>
        </row>
        <row r="704">
          <cell r="L704">
            <v>0</v>
          </cell>
        </row>
        <row r="705">
          <cell r="L705">
            <v>0</v>
          </cell>
        </row>
        <row r="706">
          <cell r="L706">
            <v>0</v>
          </cell>
        </row>
        <row r="707">
          <cell r="L707">
            <v>0</v>
          </cell>
        </row>
        <row r="708">
          <cell r="L708">
            <v>0</v>
          </cell>
        </row>
        <row r="709">
          <cell r="L709">
            <v>0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0</v>
          </cell>
        </row>
        <row r="727">
          <cell r="L727">
            <v>0</v>
          </cell>
        </row>
        <row r="728">
          <cell r="L728">
            <v>0</v>
          </cell>
        </row>
        <row r="729">
          <cell r="L729">
            <v>0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39">
          <cell r="L739">
            <v>0</v>
          </cell>
        </row>
        <row r="740">
          <cell r="L740">
            <v>0</v>
          </cell>
        </row>
        <row r="741">
          <cell r="L741">
            <v>0</v>
          </cell>
        </row>
        <row r="742">
          <cell r="L742">
            <v>0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0</v>
          </cell>
        </row>
        <row r="747">
          <cell r="L747">
            <v>0</v>
          </cell>
        </row>
        <row r="748">
          <cell r="L748">
            <v>0</v>
          </cell>
        </row>
        <row r="749">
          <cell r="L749">
            <v>0</v>
          </cell>
        </row>
        <row r="750">
          <cell r="L750">
            <v>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0</v>
          </cell>
        </row>
        <row r="754">
          <cell r="L754">
            <v>0</v>
          </cell>
        </row>
        <row r="755">
          <cell r="L755">
            <v>0</v>
          </cell>
        </row>
        <row r="756">
          <cell r="L756">
            <v>0</v>
          </cell>
        </row>
        <row r="757">
          <cell r="L757">
            <v>0</v>
          </cell>
        </row>
        <row r="758">
          <cell r="L758">
            <v>0</v>
          </cell>
        </row>
        <row r="759">
          <cell r="L759">
            <v>0</v>
          </cell>
        </row>
        <row r="760">
          <cell r="L760">
            <v>0</v>
          </cell>
        </row>
        <row r="761">
          <cell r="L761">
            <v>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0</v>
          </cell>
        </row>
        <row r="772">
          <cell r="L772">
            <v>0</v>
          </cell>
        </row>
        <row r="773">
          <cell r="L773">
            <v>0</v>
          </cell>
        </row>
        <row r="774">
          <cell r="L774">
            <v>0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0</v>
          </cell>
        </row>
        <row r="783">
          <cell r="L783">
            <v>0</v>
          </cell>
        </row>
        <row r="784">
          <cell r="L784">
            <v>0</v>
          </cell>
        </row>
        <row r="785">
          <cell r="L785">
            <v>0</v>
          </cell>
        </row>
        <row r="786">
          <cell r="L786">
            <v>0</v>
          </cell>
        </row>
        <row r="787">
          <cell r="L787">
            <v>0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0</v>
          </cell>
        </row>
        <row r="798">
          <cell r="L798">
            <v>0</v>
          </cell>
        </row>
        <row r="799">
          <cell r="L799">
            <v>0</v>
          </cell>
        </row>
        <row r="800">
          <cell r="L800">
            <v>0</v>
          </cell>
        </row>
        <row r="801">
          <cell r="L801">
            <v>0</v>
          </cell>
        </row>
        <row r="802">
          <cell r="L802">
            <v>0</v>
          </cell>
        </row>
        <row r="803">
          <cell r="L803">
            <v>0</v>
          </cell>
        </row>
        <row r="804">
          <cell r="L804">
            <v>0</v>
          </cell>
        </row>
        <row r="805">
          <cell r="L805">
            <v>0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0</v>
          </cell>
        </row>
        <row r="816">
          <cell r="L816">
            <v>0</v>
          </cell>
        </row>
        <row r="817">
          <cell r="L817">
            <v>0</v>
          </cell>
        </row>
        <row r="818">
          <cell r="L818">
            <v>0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0</v>
          </cell>
        </row>
        <row r="827">
          <cell r="B827">
            <v>62212</v>
          </cell>
          <cell r="L827">
            <v>0</v>
          </cell>
        </row>
        <row r="828">
          <cell r="B828">
            <v>62215</v>
          </cell>
          <cell r="L828">
            <v>0</v>
          </cell>
        </row>
        <row r="829">
          <cell r="B829">
            <v>62216</v>
          </cell>
          <cell r="L829">
            <v>0</v>
          </cell>
        </row>
        <row r="830">
          <cell r="B830">
            <v>62216</v>
          </cell>
          <cell r="L830">
            <v>0</v>
          </cell>
        </row>
        <row r="831">
          <cell r="B831">
            <v>62217</v>
          </cell>
          <cell r="L831">
            <v>0</v>
          </cell>
        </row>
        <row r="832">
          <cell r="B832">
            <v>62221</v>
          </cell>
          <cell r="L832">
            <v>0</v>
          </cell>
        </row>
        <row r="833">
          <cell r="B833">
            <v>62222</v>
          </cell>
          <cell r="L833">
            <v>0</v>
          </cell>
        </row>
        <row r="834">
          <cell r="B834">
            <v>62223</v>
          </cell>
          <cell r="L834">
            <v>0</v>
          </cell>
        </row>
        <row r="835">
          <cell r="B835">
            <v>62225</v>
          </cell>
          <cell r="L835">
            <v>0</v>
          </cell>
        </row>
        <row r="836">
          <cell r="B836">
            <v>62227</v>
          </cell>
          <cell r="L836">
            <v>0</v>
          </cell>
        </row>
        <row r="837">
          <cell r="B837">
            <v>62228</v>
          </cell>
          <cell r="L837">
            <v>0</v>
          </cell>
        </row>
        <row r="838">
          <cell r="B838">
            <v>62229</v>
          </cell>
          <cell r="L838">
            <v>0</v>
          </cell>
        </row>
        <row r="839">
          <cell r="B839">
            <v>62231</v>
          </cell>
          <cell r="L839">
            <v>0</v>
          </cell>
        </row>
        <row r="840">
          <cell r="B840">
            <v>62232</v>
          </cell>
          <cell r="L840">
            <v>0</v>
          </cell>
        </row>
        <row r="841">
          <cell r="B841">
            <v>62233</v>
          </cell>
          <cell r="L841">
            <v>0</v>
          </cell>
        </row>
        <row r="842">
          <cell r="B842">
            <v>62234</v>
          </cell>
          <cell r="L842">
            <v>0</v>
          </cell>
        </row>
        <row r="843">
          <cell r="B843">
            <v>62235</v>
          </cell>
          <cell r="L843">
            <v>0</v>
          </cell>
        </row>
        <row r="844">
          <cell r="B844">
            <v>62236</v>
          </cell>
          <cell r="L844">
            <v>0</v>
          </cell>
        </row>
        <row r="845">
          <cell r="B845">
            <v>62298</v>
          </cell>
          <cell r="L845">
            <v>0</v>
          </cell>
        </row>
        <row r="846">
          <cell r="L846">
            <v>0</v>
          </cell>
        </row>
        <row r="847">
          <cell r="L847">
            <v>0</v>
          </cell>
        </row>
        <row r="848">
          <cell r="B848">
            <v>71</v>
          </cell>
          <cell r="L848">
            <v>0</v>
          </cell>
        </row>
        <row r="849">
          <cell r="B849">
            <v>72</v>
          </cell>
          <cell r="L849">
            <v>0</v>
          </cell>
        </row>
        <row r="850">
          <cell r="B850">
            <v>73</v>
          </cell>
          <cell r="L850">
            <v>0</v>
          </cell>
        </row>
        <row r="851">
          <cell r="B851">
            <v>74</v>
          </cell>
          <cell r="L851">
            <v>0</v>
          </cell>
        </row>
        <row r="852">
          <cell r="B852">
            <v>75</v>
          </cell>
          <cell r="L852">
            <v>0</v>
          </cell>
        </row>
        <row r="853">
          <cell r="B853">
            <v>76</v>
          </cell>
          <cell r="L853">
            <v>0</v>
          </cell>
        </row>
        <row r="854">
          <cell r="B854">
            <v>77</v>
          </cell>
          <cell r="L854">
            <v>0</v>
          </cell>
        </row>
        <row r="855">
          <cell r="B855">
            <v>78</v>
          </cell>
          <cell r="L855">
            <v>0</v>
          </cell>
        </row>
        <row r="856">
          <cell r="B856">
            <v>79</v>
          </cell>
          <cell r="L856">
            <v>0</v>
          </cell>
        </row>
        <row r="857">
          <cell r="B857">
            <v>61</v>
          </cell>
          <cell r="L857">
            <v>0</v>
          </cell>
        </row>
        <row r="858">
          <cell r="B858">
            <v>62</v>
          </cell>
          <cell r="L858">
            <v>0</v>
          </cell>
        </row>
        <row r="859">
          <cell r="B859">
            <v>63</v>
          </cell>
          <cell r="L859">
            <v>0</v>
          </cell>
        </row>
        <row r="860">
          <cell r="B860">
            <v>64</v>
          </cell>
          <cell r="L860">
            <v>0</v>
          </cell>
        </row>
        <row r="861">
          <cell r="B861">
            <v>65</v>
          </cell>
          <cell r="L861">
            <v>0</v>
          </cell>
        </row>
        <row r="862">
          <cell r="B862">
            <v>66</v>
          </cell>
          <cell r="L862">
            <v>0</v>
          </cell>
        </row>
        <row r="863">
          <cell r="B863">
            <v>67</v>
          </cell>
          <cell r="L863">
            <v>0</v>
          </cell>
        </row>
        <row r="864">
          <cell r="B864">
            <v>68</v>
          </cell>
          <cell r="L864">
            <v>0</v>
          </cell>
        </row>
        <row r="865">
          <cell r="B865">
            <v>69</v>
          </cell>
          <cell r="L865">
            <v>0</v>
          </cell>
        </row>
        <row r="866">
          <cell r="B866">
            <v>81</v>
          </cell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0</v>
          </cell>
        </row>
        <row r="870">
          <cell r="L870">
            <v>0</v>
          </cell>
        </row>
        <row r="871">
          <cell r="L871">
            <v>0</v>
          </cell>
        </row>
        <row r="872">
          <cell r="L872">
            <v>0</v>
          </cell>
        </row>
        <row r="873">
          <cell r="L873">
            <v>0</v>
          </cell>
        </row>
        <row r="874">
          <cell r="L874">
            <v>0</v>
          </cell>
        </row>
        <row r="875">
          <cell r="L875">
            <v>0</v>
          </cell>
        </row>
        <row r="876">
          <cell r="L876">
            <v>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0</v>
          </cell>
        </row>
        <row r="880">
          <cell r="L880">
            <v>0</v>
          </cell>
        </row>
        <row r="881">
          <cell r="L881">
            <v>0</v>
          </cell>
        </row>
        <row r="882">
          <cell r="L882">
            <v>0</v>
          </cell>
        </row>
        <row r="883">
          <cell r="L883">
            <v>0</v>
          </cell>
        </row>
        <row r="884">
          <cell r="L884">
            <v>0</v>
          </cell>
        </row>
        <row r="885">
          <cell r="L885">
            <v>0</v>
          </cell>
        </row>
        <row r="886">
          <cell r="L886">
            <v>0</v>
          </cell>
        </row>
        <row r="887">
          <cell r="L887">
            <v>0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0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L911">
            <v>0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0</v>
          </cell>
        </row>
        <row r="920">
          <cell r="L920">
            <v>0</v>
          </cell>
        </row>
        <row r="921">
          <cell r="L921">
            <v>0</v>
          </cell>
        </row>
        <row r="922">
          <cell r="L922">
            <v>0</v>
          </cell>
        </row>
        <row r="923">
          <cell r="L923">
            <v>0</v>
          </cell>
        </row>
        <row r="924">
          <cell r="L924">
            <v>0</v>
          </cell>
        </row>
        <row r="925">
          <cell r="L925">
            <v>0</v>
          </cell>
        </row>
        <row r="926">
          <cell r="L926">
            <v>0</v>
          </cell>
        </row>
        <row r="927">
          <cell r="L927">
            <v>0</v>
          </cell>
        </row>
        <row r="928">
          <cell r="L928">
            <v>0</v>
          </cell>
        </row>
        <row r="929">
          <cell r="L929">
            <v>0</v>
          </cell>
        </row>
        <row r="930">
          <cell r="L930">
            <v>0</v>
          </cell>
        </row>
        <row r="931">
          <cell r="L931">
            <v>0</v>
          </cell>
        </row>
        <row r="932">
          <cell r="L932">
            <v>0</v>
          </cell>
        </row>
        <row r="933">
          <cell r="L933">
            <v>0</v>
          </cell>
        </row>
        <row r="934">
          <cell r="L934">
            <v>0</v>
          </cell>
        </row>
        <row r="935">
          <cell r="L935">
            <v>0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0</v>
          </cell>
        </row>
        <row r="948">
          <cell r="L948">
            <v>0</v>
          </cell>
        </row>
        <row r="949">
          <cell r="L949">
            <v>0</v>
          </cell>
        </row>
        <row r="950">
          <cell r="L950">
            <v>0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L959">
            <v>0</v>
          </cell>
        </row>
        <row r="960">
          <cell r="L960">
            <v>0</v>
          </cell>
        </row>
        <row r="961">
          <cell r="L961">
            <v>0</v>
          </cell>
        </row>
        <row r="962">
          <cell r="L962">
            <v>0</v>
          </cell>
        </row>
        <row r="963">
          <cell r="L963">
            <v>0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0</v>
          </cell>
        </row>
        <row r="967">
          <cell r="L967">
            <v>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0</v>
          </cell>
        </row>
        <row r="971">
          <cell r="L971">
            <v>0</v>
          </cell>
        </row>
        <row r="972">
          <cell r="L972">
            <v>0</v>
          </cell>
        </row>
        <row r="973">
          <cell r="L973">
            <v>0</v>
          </cell>
        </row>
        <row r="974">
          <cell r="L974">
            <v>0</v>
          </cell>
        </row>
        <row r="975">
          <cell r="L975">
            <v>0</v>
          </cell>
        </row>
        <row r="976">
          <cell r="L976">
            <v>0</v>
          </cell>
        </row>
        <row r="977">
          <cell r="L977">
            <v>0</v>
          </cell>
        </row>
        <row r="978">
          <cell r="L978">
            <v>0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0</v>
          </cell>
        </row>
        <row r="990">
          <cell r="L990">
            <v>0</v>
          </cell>
        </row>
        <row r="991">
          <cell r="L991">
            <v>0</v>
          </cell>
        </row>
        <row r="992">
          <cell r="L992">
            <v>0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0</v>
          </cell>
        </row>
        <row r="1001">
          <cell r="L1001">
            <v>0</v>
          </cell>
        </row>
        <row r="1002">
          <cell r="L1002">
            <v>0</v>
          </cell>
        </row>
        <row r="1003">
          <cell r="L1003">
            <v>0</v>
          </cell>
        </row>
        <row r="1004">
          <cell r="L1004">
            <v>0</v>
          </cell>
        </row>
        <row r="1005">
          <cell r="L1005">
            <v>0</v>
          </cell>
        </row>
      </sheetData>
      <sheetData sheetId="3"/>
      <sheetData sheetId="4">
        <row r="50">
          <cell r="H50">
            <v>1.9260000000000002</v>
          </cell>
        </row>
      </sheetData>
      <sheetData sheetId="5">
        <row r="70">
          <cell r="H70">
            <v>-1.9260000000000002</v>
          </cell>
        </row>
        <row r="72">
          <cell r="H72">
            <v>-48368.676000000007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 tint="-0.499984740745262"/>
  </sheetPr>
  <dimension ref="A1:AA849"/>
  <sheetViews>
    <sheetView showGridLines="0" tabSelected="1" zoomScale="80" workbookViewId="0">
      <pane ySplit="7" topLeftCell="A45" activePane="bottomLeft" state="frozen"/>
      <selection activeCell="H66" sqref="H66"/>
      <selection pane="bottomLeft" activeCell="H66" sqref="H66"/>
    </sheetView>
  </sheetViews>
  <sheetFormatPr defaultRowHeight="13.2" outlineLevelRow="2" outlineLevelCol="1" x14ac:dyDescent="0.25"/>
  <cols>
    <col min="1" max="1" width="6.109375" style="72" customWidth="1"/>
    <col min="7" max="7" width="25.88671875" customWidth="1"/>
    <col min="8" max="8" width="13.33203125" customWidth="1"/>
    <col min="9" max="10" width="2" style="71" customWidth="1"/>
    <col min="11" max="11" width="12.109375" customWidth="1"/>
    <col min="12" max="12" width="2.109375" customWidth="1"/>
    <col min="13" max="13" width="1.44140625" hidden="1" customWidth="1" outlineLevel="1"/>
    <col min="14" max="14" width="10.5546875" hidden="1" customWidth="1" outlineLevel="1"/>
    <col min="15" max="15" width="2.6640625" hidden="1" customWidth="1" outlineLevel="1"/>
    <col min="16" max="16" width="1.109375" hidden="1" customWidth="1" outlineLevel="1"/>
    <col min="17" max="17" width="9.88671875" hidden="1" customWidth="1" outlineLevel="1"/>
    <col min="18" max="18" width="1.44140625" hidden="1" customWidth="1" outlineLevel="1"/>
    <col min="19" max="19" width="1" hidden="1" customWidth="1" outlineLevel="1"/>
    <col min="20" max="20" width="12.44140625" bestFit="1" customWidth="1" collapsed="1"/>
    <col min="21" max="21" width="10.88671875" bestFit="1" customWidth="1"/>
    <col min="22" max="22" width="12.44140625" bestFit="1" customWidth="1"/>
    <col min="23" max="23" width="10.88671875" bestFit="1" customWidth="1"/>
    <col min="24" max="25" width="12.44140625" bestFit="1" customWidth="1"/>
    <col min="26" max="26" width="13.109375" bestFit="1" customWidth="1"/>
    <col min="27" max="27" width="11.5546875" bestFit="1" customWidth="1"/>
  </cols>
  <sheetData>
    <row r="1" spans="1:27" ht="15.6" x14ac:dyDescent="0.3">
      <c r="A1" s="70"/>
    </row>
    <row r="2" spans="1:27" ht="15.6" x14ac:dyDescent="0.3">
      <c r="A2" s="70"/>
    </row>
    <row r="3" spans="1:27" ht="10.5" customHeight="1" x14ac:dyDescent="0.25"/>
    <row r="4" spans="1:27" ht="18.75" customHeight="1" x14ac:dyDescent="0.25">
      <c r="B4" s="164" t="s">
        <v>73</v>
      </c>
      <c r="C4" s="164"/>
      <c r="D4" s="164"/>
      <c r="E4" s="164"/>
      <c r="F4" s="164"/>
      <c r="G4" s="164"/>
      <c r="H4" s="164"/>
      <c r="I4" s="164"/>
      <c r="J4" s="164"/>
      <c r="K4" s="164"/>
    </row>
    <row r="5" spans="1:27" ht="3.75" customHeight="1" x14ac:dyDescent="0.25">
      <c r="B5" s="73"/>
      <c r="C5" s="73"/>
      <c r="D5" s="73"/>
      <c r="E5" s="73"/>
      <c r="F5" s="73"/>
      <c r="G5" s="73"/>
      <c r="H5" s="73"/>
      <c r="I5" s="73"/>
      <c r="J5" s="73"/>
      <c r="K5" s="73"/>
    </row>
    <row r="6" spans="1:27" ht="12.75" customHeight="1" x14ac:dyDescent="0.25">
      <c r="B6" s="74"/>
      <c r="C6" s="74"/>
      <c r="D6" s="74"/>
      <c r="E6" s="74"/>
      <c r="F6" s="74"/>
      <c r="G6" s="74"/>
      <c r="H6" s="75" t="s">
        <v>74</v>
      </c>
      <c r="I6" s="76"/>
      <c r="J6" s="76"/>
      <c r="K6" s="76"/>
      <c r="N6" s="165" t="s">
        <v>75</v>
      </c>
      <c r="O6" s="166"/>
      <c r="P6" s="166"/>
      <c r="Q6" s="166"/>
      <c r="S6" s="77"/>
    </row>
    <row r="7" spans="1:27" ht="4.5" customHeight="1" x14ac:dyDescent="0.25">
      <c r="B7" s="78"/>
      <c r="C7" s="78"/>
      <c r="D7" s="78"/>
      <c r="E7" s="78"/>
      <c r="F7" s="78"/>
      <c r="G7" s="78"/>
      <c r="H7" s="78"/>
      <c r="I7" s="78"/>
      <c r="J7" s="78"/>
      <c r="K7" s="78"/>
      <c r="N7" s="79"/>
      <c r="O7" s="79"/>
      <c r="P7" s="79"/>
      <c r="Q7" s="79"/>
      <c r="S7" s="77"/>
    </row>
    <row r="8" spans="1:27" x14ac:dyDescent="0.25">
      <c r="A8" s="80">
        <v>71</v>
      </c>
      <c r="B8" s="81" t="s">
        <v>76</v>
      </c>
      <c r="C8" s="81"/>
      <c r="D8" s="82"/>
      <c r="E8" s="82"/>
      <c r="F8" s="82"/>
      <c r="G8" s="82"/>
      <c r="H8" s="83">
        <f>VLOOKUP(A8,[2]balancete!$B$11:$L$6990,11,FALSE)*-1</f>
        <v>0</v>
      </c>
      <c r="I8" s="84"/>
      <c r="J8" s="85"/>
      <c r="K8" s="86">
        <f>+H8*K12/H12</f>
        <v>0</v>
      </c>
      <c r="N8" s="87">
        <v>9182.7800000000007</v>
      </c>
      <c r="O8" s="87"/>
      <c r="P8" s="88"/>
      <c r="Q8" s="89">
        <v>1</v>
      </c>
      <c r="S8" s="90">
        <f>(H8-N8)/N8</f>
        <v>-1</v>
      </c>
    </row>
    <row r="9" spans="1:27" x14ac:dyDescent="0.25">
      <c r="A9" s="91">
        <v>72</v>
      </c>
      <c r="B9" s="81" t="s">
        <v>77</v>
      </c>
      <c r="C9" s="81"/>
      <c r="D9" s="82"/>
      <c r="E9" s="82"/>
      <c r="F9" s="82"/>
      <c r="G9" s="82"/>
      <c r="H9" s="83">
        <f>SUM(H10:H11)</f>
        <v>6782.52</v>
      </c>
      <c r="I9" s="84"/>
      <c r="J9" s="85"/>
      <c r="K9" s="86">
        <f>+H9*K12/H12</f>
        <v>1</v>
      </c>
      <c r="N9" s="92">
        <v>0</v>
      </c>
      <c r="O9" s="92"/>
      <c r="P9" s="93"/>
      <c r="Q9" s="94">
        <v>0</v>
      </c>
      <c r="S9" s="90">
        <v>0</v>
      </c>
      <c r="T9" s="95"/>
    </row>
    <row r="10" spans="1:27" hidden="1" outlineLevel="1" x14ac:dyDescent="0.25">
      <c r="A10" s="91">
        <v>72</v>
      </c>
      <c r="B10" s="81"/>
      <c r="C10" s="81"/>
      <c r="D10" s="82"/>
      <c r="E10" s="82"/>
      <c r="F10" s="82"/>
      <c r="G10" s="82"/>
      <c r="H10" s="83">
        <f>VLOOKUP(A10,[2]balancete!$B$11:$L$6990,11,FALSE)*-1</f>
        <v>6782.52</v>
      </c>
      <c r="I10" s="84"/>
      <c r="J10" s="85"/>
      <c r="K10" s="86"/>
      <c r="N10" s="92"/>
      <c r="O10" s="92"/>
      <c r="P10" s="93"/>
      <c r="Q10" s="94"/>
      <c r="S10" s="90"/>
      <c r="T10" s="95"/>
    </row>
    <row r="11" spans="1:27" hidden="1" outlineLevel="1" x14ac:dyDescent="0.25">
      <c r="A11" s="96"/>
      <c r="B11" s="81"/>
      <c r="C11" s="81"/>
      <c r="D11" s="82"/>
      <c r="E11" s="82"/>
      <c r="F11" s="82"/>
      <c r="G11" s="82"/>
      <c r="H11" s="83">
        <f>IF(ISNA(VLOOKUP(A11,[2]balancete!$B$11:$L$932,11,FALSE))*-1,0,VLOOKUP(A11,[2]balancete!$B$11:$L$932,11,FALSE)*-1)</f>
        <v>0</v>
      </c>
      <c r="I11" s="84"/>
      <c r="J11" s="85"/>
      <c r="K11" s="86"/>
      <c r="N11" s="92"/>
      <c r="O11" s="92"/>
      <c r="P11" s="93"/>
      <c r="Q11" s="94"/>
      <c r="S11" s="90"/>
      <c r="T11" s="95"/>
    </row>
    <row r="12" spans="1:27" collapsed="1" x14ac:dyDescent="0.25">
      <c r="A12" s="91"/>
      <c r="B12" s="81"/>
      <c r="C12" s="81"/>
      <c r="D12" s="82"/>
      <c r="E12" s="82"/>
      <c r="F12" s="82"/>
      <c r="G12" s="82"/>
      <c r="H12" s="83">
        <f>SUM(H8:H9)</f>
        <v>6782.52</v>
      </c>
      <c r="I12" s="84"/>
      <c r="J12" s="85"/>
      <c r="K12" s="86">
        <v>1</v>
      </c>
      <c r="N12" s="97">
        <v>9182.7800000000007</v>
      </c>
      <c r="O12" s="92"/>
      <c r="P12" s="93"/>
      <c r="Q12" s="98">
        <v>1</v>
      </c>
      <c r="S12" s="99">
        <f>(H12-N12)/N12</f>
        <v>-0.26138707450249271</v>
      </c>
      <c r="Y12" s="95">
        <f>SUM(Y17:Y25)-SUM(X17:X27)-Y41</f>
        <v>-48366.75</v>
      </c>
      <c r="Z12" s="95">
        <f>+H68</f>
        <v>-48366.750000000007</v>
      </c>
      <c r="AA12" s="100">
        <f>+Y12-Z12</f>
        <v>0</v>
      </c>
    </row>
    <row r="13" spans="1:27" x14ac:dyDescent="0.25">
      <c r="A13" s="91">
        <v>75</v>
      </c>
      <c r="B13" s="81" t="s">
        <v>78</v>
      </c>
      <c r="C13" s="81"/>
      <c r="D13" s="82"/>
      <c r="E13" s="82"/>
      <c r="F13" s="82"/>
      <c r="G13" s="82"/>
      <c r="H13" s="83">
        <f>VLOOKUP(A13,[2]balancete!$B$11:$L$932,11,FALSE)*-1</f>
        <v>0</v>
      </c>
      <c r="I13" s="84"/>
      <c r="J13" s="85"/>
      <c r="K13" s="86"/>
      <c r="N13" s="92">
        <v>0</v>
      </c>
      <c r="O13" s="92"/>
      <c r="P13" s="93"/>
      <c r="Q13" s="94"/>
      <c r="S13" s="90">
        <v>0</v>
      </c>
      <c r="V13" s="95"/>
      <c r="Z13" s="95"/>
    </row>
    <row r="14" spans="1:27" ht="12.75" hidden="1" customHeight="1" outlineLevel="2" x14ac:dyDescent="0.25">
      <c r="A14" s="91" t="s">
        <v>79</v>
      </c>
      <c r="B14" s="81"/>
      <c r="C14" s="81"/>
      <c r="D14" s="82"/>
      <c r="E14" s="82"/>
      <c r="F14" s="82"/>
      <c r="G14" s="82"/>
      <c r="H14" s="83">
        <f>IF(ISNA(VLOOKUP(A14,[2]balancete!$B$11:$L$932,11,FALSE))*-1,0,VLOOKUP(A14,[2]balancete!$B$11:$L$932,11,FALSE)*-1)</f>
        <v>0</v>
      </c>
      <c r="I14" s="84"/>
      <c r="J14" s="85"/>
      <c r="K14" s="86"/>
      <c r="N14" s="92"/>
      <c r="O14" s="92"/>
      <c r="P14" s="93"/>
      <c r="Q14" s="94"/>
      <c r="S14" s="90"/>
    </row>
    <row r="15" spans="1:27" ht="12.75" hidden="1" customHeight="1" outlineLevel="2" x14ac:dyDescent="0.25">
      <c r="A15" s="91" t="s">
        <v>80</v>
      </c>
      <c r="B15" s="81"/>
      <c r="C15" s="81"/>
      <c r="D15" s="82"/>
      <c r="E15" s="82"/>
      <c r="F15" s="82"/>
      <c r="G15" s="82"/>
      <c r="H15" s="83">
        <f>IF(ISNA(VLOOKUP(A15,[2]balancete!$B$11:$L$932,11,FALSE))*-1,0,VLOOKUP(A15,[2]balancete!$B$11:$L$932,11,FALSE)*-1)</f>
        <v>0</v>
      </c>
      <c r="I15" s="84"/>
      <c r="J15" s="85"/>
      <c r="K15" s="86"/>
      <c r="N15" s="92"/>
      <c r="O15" s="92"/>
      <c r="P15" s="93"/>
      <c r="Q15" s="94"/>
      <c r="S15" s="90"/>
    </row>
    <row r="16" spans="1:27" ht="12.75" hidden="1" customHeight="1" outlineLevel="2" x14ac:dyDescent="0.25">
      <c r="A16" s="91" t="s">
        <v>81</v>
      </c>
      <c r="B16" s="81"/>
      <c r="C16" s="81"/>
      <c r="D16" s="82"/>
      <c r="E16" s="82"/>
      <c r="F16" s="82"/>
      <c r="G16" s="82"/>
      <c r="H16" s="83">
        <f>IF(ISNA(VLOOKUP(A16,[2]balancete!$B$11:$L$932,11,FALSE))*-1,0,VLOOKUP(A16,[2]balancete!$B$11:$L$932,11,FALSE)*-1)</f>
        <v>0</v>
      </c>
      <c r="I16" s="84"/>
      <c r="J16" s="85"/>
      <c r="K16" s="86"/>
      <c r="N16" s="92"/>
      <c r="O16" s="92"/>
      <c r="P16" s="93"/>
      <c r="Q16" s="94"/>
      <c r="S16" s="90"/>
    </row>
    <row r="17" spans="1:27" collapsed="1" x14ac:dyDescent="0.25">
      <c r="A17" s="91">
        <v>685</v>
      </c>
      <c r="B17" s="81" t="s">
        <v>82</v>
      </c>
      <c r="C17" s="81"/>
      <c r="D17" s="82"/>
      <c r="E17" s="82"/>
      <c r="F17" s="82"/>
      <c r="G17" s="82"/>
      <c r="H17" s="83">
        <f>IF(ISNA(VLOOKUP(A17,[2]balancete!$B$11:$L$932,11,FALSE))*-1,0,VLOOKUP(A17,[2]balancete!$B$11:$L$932,11,FALSE)*-1)</f>
        <v>0</v>
      </c>
      <c r="I17" s="84"/>
      <c r="J17" s="85"/>
      <c r="K17" s="86"/>
      <c r="N17" s="92">
        <v>0</v>
      </c>
      <c r="O17" s="92"/>
      <c r="P17" s="93"/>
      <c r="Q17" s="94"/>
      <c r="S17" s="90">
        <v>0</v>
      </c>
      <c r="V17" s="95"/>
      <c r="X17" s="95">
        <v>43412.18</v>
      </c>
      <c r="Y17" s="95">
        <v>6782.52</v>
      </c>
      <c r="Z17" s="95"/>
    </row>
    <row r="18" spans="1:27" x14ac:dyDescent="0.25">
      <c r="A18" s="91">
        <v>73</v>
      </c>
      <c r="B18" s="81" t="s">
        <v>83</v>
      </c>
      <c r="C18" s="81"/>
      <c r="D18" s="82"/>
      <c r="E18" s="82"/>
      <c r="F18" s="82"/>
      <c r="G18" s="82"/>
      <c r="H18" s="83">
        <f>VLOOKUP(A18,[2]balancete!$B$11:$L$932,11,FALSE)*-1</f>
        <v>0</v>
      </c>
      <c r="I18" s="84"/>
      <c r="J18" s="85"/>
      <c r="K18" s="86"/>
      <c r="N18" s="92">
        <v>0</v>
      </c>
      <c r="O18" s="92"/>
      <c r="P18" s="93"/>
      <c r="Q18" s="94"/>
      <c r="S18" s="90">
        <v>0</v>
      </c>
      <c r="V18" s="95"/>
      <c r="X18" s="95">
        <v>10847.91</v>
      </c>
      <c r="Y18" s="95"/>
      <c r="Z18" s="95"/>
    </row>
    <row r="19" spans="1:27" x14ac:dyDescent="0.25">
      <c r="A19" s="91">
        <v>74</v>
      </c>
      <c r="B19" s="81" t="s">
        <v>84</v>
      </c>
      <c r="C19" s="81"/>
      <c r="D19" s="82"/>
      <c r="E19" s="82"/>
      <c r="F19" s="82"/>
      <c r="G19" s="82"/>
      <c r="H19" s="83">
        <f>VLOOKUP(A19,[2]balancete!$B$11:$L$932,11,FALSE)*-1</f>
        <v>0</v>
      </c>
      <c r="I19" s="84"/>
      <c r="J19" s="85"/>
      <c r="K19" s="86"/>
      <c r="N19" s="92">
        <v>0</v>
      </c>
      <c r="O19" s="92"/>
      <c r="P19" s="93"/>
      <c r="Q19" s="94"/>
      <c r="S19" s="90">
        <v>0</v>
      </c>
      <c r="V19" s="95"/>
      <c r="X19" s="95">
        <v>158.97999999999999</v>
      </c>
      <c r="Y19" s="95"/>
      <c r="Z19" s="95"/>
      <c r="AA19" s="95"/>
    </row>
    <row r="20" spans="1:27" x14ac:dyDescent="0.25">
      <c r="A20" s="101"/>
      <c r="B20" s="81"/>
      <c r="C20" s="81"/>
      <c r="D20" s="82"/>
      <c r="E20" s="82"/>
      <c r="F20" s="82"/>
      <c r="G20" s="82"/>
      <c r="H20" s="83"/>
      <c r="I20" s="84"/>
      <c r="J20" s="85"/>
      <c r="K20" s="86"/>
      <c r="N20" s="102"/>
      <c r="O20" s="102"/>
      <c r="P20" s="103"/>
      <c r="Q20" s="104"/>
      <c r="S20" s="90"/>
      <c r="T20" s="95"/>
      <c r="V20" s="95"/>
      <c r="W20" s="95"/>
      <c r="X20" s="95">
        <v>0</v>
      </c>
      <c r="Y20" s="95"/>
    </row>
    <row r="21" spans="1:27" x14ac:dyDescent="0.25">
      <c r="A21" s="101">
        <v>31</v>
      </c>
      <c r="B21" s="81" t="s">
        <v>85</v>
      </c>
      <c r="C21" s="81"/>
      <c r="D21" s="82"/>
      <c r="E21" s="82"/>
      <c r="F21" s="82"/>
      <c r="G21" s="82"/>
      <c r="H21" s="105">
        <f>IF(ISNA(VLOOKUP(A21,[2]balancete!$B$11:$L$932,11,FALSE)),0,VLOOKUP(A21,[2]balancete!$B$11:$L$932,11,FALSE))</f>
        <v>0</v>
      </c>
      <c r="I21" s="84"/>
      <c r="J21" s="85"/>
      <c r="K21" s="86">
        <f>+H21/$H$12</f>
        <v>0</v>
      </c>
      <c r="N21" s="92"/>
      <c r="O21" s="92"/>
      <c r="P21" s="93"/>
      <c r="Q21" s="94"/>
      <c r="S21" s="90"/>
      <c r="V21" s="95"/>
      <c r="W21" s="95"/>
      <c r="X21" s="95">
        <v>0</v>
      </c>
      <c r="Y21" s="95"/>
    </row>
    <row r="22" spans="1:27" x14ac:dyDescent="0.25">
      <c r="A22" s="106">
        <v>61</v>
      </c>
      <c r="B22" s="107"/>
      <c r="C22" s="108" t="s">
        <v>86</v>
      </c>
      <c r="D22" s="109"/>
      <c r="E22" s="109"/>
      <c r="F22" s="109"/>
      <c r="G22" s="109"/>
      <c r="H22" s="83">
        <f>+H84</f>
        <v>0</v>
      </c>
      <c r="I22" s="84"/>
      <c r="J22" s="85"/>
      <c r="K22" s="86">
        <f>+H22/$H$12</f>
        <v>0</v>
      </c>
      <c r="M22" s="95"/>
      <c r="N22" s="92">
        <v>4591.6899999999996</v>
      </c>
      <c r="O22" s="92"/>
      <c r="P22" s="93"/>
      <c r="Q22" s="94">
        <v>0.50003266984507955</v>
      </c>
      <c r="R22" s="95"/>
      <c r="S22" s="99">
        <f>(H22-N22)/N22</f>
        <v>-1</v>
      </c>
      <c r="T22" s="95"/>
      <c r="V22" s="95"/>
      <c r="W22" s="95"/>
      <c r="X22" s="95">
        <v>0</v>
      </c>
    </row>
    <row r="23" spans="1:27" x14ac:dyDescent="0.25">
      <c r="A23" s="106"/>
      <c r="B23" s="107"/>
      <c r="C23" s="108" t="s">
        <v>87</v>
      </c>
      <c r="D23" s="109"/>
      <c r="E23" s="109"/>
      <c r="F23" s="109"/>
      <c r="G23" s="109"/>
      <c r="H23" s="83">
        <v>0</v>
      </c>
      <c r="I23" s="84"/>
      <c r="J23" s="85"/>
      <c r="K23" s="86">
        <f>+H23/$H$12</f>
        <v>0</v>
      </c>
      <c r="N23" s="92">
        <v>0</v>
      </c>
      <c r="O23" s="92"/>
      <c r="P23" s="93"/>
      <c r="Q23" s="94">
        <v>0</v>
      </c>
      <c r="S23" s="90">
        <v>0</v>
      </c>
      <c r="V23" s="95"/>
      <c r="W23" s="95"/>
      <c r="X23" s="95">
        <v>512.01</v>
      </c>
      <c r="Y23" s="95"/>
      <c r="Z23" s="95"/>
    </row>
    <row r="24" spans="1:27" x14ac:dyDescent="0.25">
      <c r="A24" s="106">
        <v>62</v>
      </c>
      <c r="B24" s="107" t="s">
        <v>88</v>
      </c>
      <c r="C24" s="107"/>
      <c r="D24" s="109"/>
      <c r="E24" s="109"/>
      <c r="F24" s="109"/>
      <c r="G24" s="109"/>
      <c r="H24" s="83">
        <f>VLOOKUP(A24,[2]balancete!$B$11:$L$932,11,FALSE)*-1</f>
        <v>-43412.18</v>
      </c>
      <c r="I24" s="84"/>
      <c r="J24" s="85"/>
      <c r="K24" s="86">
        <f>+H24/$H$12*-1</f>
        <v>6.4005974180688003</v>
      </c>
      <c r="N24" s="92">
        <v>2647.49</v>
      </c>
      <c r="O24" s="92"/>
      <c r="P24" s="93"/>
      <c r="Q24" s="94">
        <v>0.28831029383258661</v>
      </c>
      <c r="S24" s="99">
        <f>(H24-N24)/N24</f>
        <v>-17.397485920626707</v>
      </c>
      <c r="U24" s="95"/>
      <c r="V24" s="95"/>
      <c r="W24" s="95"/>
      <c r="X24" s="95">
        <v>218.19</v>
      </c>
      <c r="Y24" s="95"/>
      <c r="Z24" s="95"/>
    </row>
    <row r="25" spans="1:27" x14ac:dyDescent="0.25">
      <c r="A25" s="106"/>
      <c r="B25" s="107" t="s">
        <v>89</v>
      </c>
      <c r="C25" s="107"/>
      <c r="D25" s="109"/>
      <c r="E25" s="109"/>
      <c r="F25" s="109"/>
      <c r="G25" s="109"/>
      <c r="H25" s="83">
        <f>(+H26+H37+H41)</f>
        <v>-10847.909999999998</v>
      </c>
      <c r="I25" s="84"/>
      <c r="J25" s="85"/>
      <c r="K25" s="86">
        <f>+H25/$H$12*-1</f>
        <v>1.5993922612834164</v>
      </c>
      <c r="N25" s="92">
        <v>1133.46</v>
      </c>
      <c r="O25" s="92"/>
      <c r="P25" s="93"/>
      <c r="Q25" s="94">
        <v>0.12343320867972443</v>
      </c>
      <c r="S25" s="99">
        <f>(H25-N25)/N25</f>
        <v>-10.570615637075855</v>
      </c>
      <c r="T25" s="95">
        <f>+H25+X18</f>
        <v>0</v>
      </c>
      <c r="V25" s="95"/>
      <c r="W25" s="95"/>
      <c r="X25" s="95"/>
      <c r="Y25" s="95"/>
    </row>
    <row r="26" spans="1:27" x14ac:dyDescent="0.25">
      <c r="B26" s="110"/>
      <c r="C26" s="108" t="s">
        <v>90</v>
      </c>
      <c r="D26" s="111"/>
      <c r="E26" s="111"/>
      <c r="F26" s="111"/>
      <c r="G26" s="111"/>
      <c r="H26" s="105">
        <f>SUM(H27:H36)*-1</f>
        <v>-8908.31</v>
      </c>
      <c r="I26" s="112"/>
      <c r="J26" s="113"/>
      <c r="K26" s="114">
        <f>+H26/$H$12*-1</f>
        <v>1.3134218550037449</v>
      </c>
      <c r="L26" s="115"/>
      <c r="N26" s="116">
        <v>0</v>
      </c>
      <c r="O26" s="117"/>
      <c r="P26" s="118"/>
      <c r="Q26" s="119">
        <v>0</v>
      </c>
      <c r="S26" s="90">
        <v>1</v>
      </c>
      <c r="V26" s="95"/>
      <c r="W26" s="95"/>
      <c r="X26" s="95"/>
    </row>
    <row r="27" spans="1:27" ht="12.75" hidden="1" customHeight="1" outlineLevel="1" x14ac:dyDescent="0.25">
      <c r="A27" s="72">
        <v>631</v>
      </c>
      <c r="B27" s="110" t="s">
        <v>91</v>
      </c>
      <c r="C27" s="108"/>
      <c r="D27" s="111"/>
      <c r="E27" s="111"/>
      <c r="F27" s="111"/>
      <c r="G27" s="111"/>
      <c r="H27" s="105">
        <f>IF(ISNA(VLOOKUP(A27,[2]balancete!$B$11:$L$932,11,FALSE)),0,VLOOKUP(A27,[2]balancete!$B$11:$L$932,11,FALSE))</f>
        <v>0</v>
      </c>
      <c r="I27" s="112"/>
      <c r="J27" s="113"/>
      <c r="K27" s="114"/>
      <c r="L27" s="115"/>
      <c r="N27" s="116"/>
      <c r="O27" s="117"/>
      <c r="P27" s="118"/>
      <c r="Q27" s="119"/>
      <c r="S27" s="90"/>
      <c r="V27">
        <v>0</v>
      </c>
    </row>
    <row r="28" spans="1:27" ht="12.75" hidden="1" customHeight="1" outlineLevel="1" x14ac:dyDescent="0.25">
      <c r="A28" s="72">
        <v>632</v>
      </c>
      <c r="B28" s="110" t="s">
        <v>92</v>
      </c>
      <c r="C28" s="108"/>
      <c r="D28" s="111"/>
      <c r="E28" s="111"/>
      <c r="F28" s="111"/>
      <c r="G28" s="111"/>
      <c r="H28" s="105">
        <f>IF(ISNA(VLOOKUP(A28,[2]balancete!$B$11:$L$932,11,FALSE)),0,VLOOKUP(A28,[2]balancete!$B$11:$L$932,11,FALSE))</f>
        <v>8506.66</v>
      </c>
      <c r="I28" s="112"/>
      <c r="J28" s="113"/>
      <c r="K28" s="114"/>
      <c r="L28" s="115"/>
      <c r="N28" s="116"/>
      <c r="O28" s="117"/>
      <c r="P28" s="118"/>
      <c r="Q28" s="119"/>
      <c r="S28" s="90"/>
      <c r="V28">
        <v>0</v>
      </c>
    </row>
    <row r="29" spans="1:27" ht="12.75" hidden="1" customHeight="1" outlineLevel="1" x14ac:dyDescent="0.25">
      <c r="A29" s="72">
        <v>634</v>
      </c>
      <c r="B29" s="110"/>
      <c r="C29" s="108"/>
      <c r="D29" s="111"/>
      <c r="E29" s="111"/>
      <c r="F29" s="111"/>
      <c r="G29" s="111"/>
      <c r="H29" s="105">
        <f>IF(ISNA(VLOOKUP(A29,[2]balancete!$B$11:$L$932,11,FALSE)),0,VLOOKUP(A29,[2]balancete!$B$11:$L$932,11,FALSE))</f>
        <v>401.65</v>
      </c>
      <c r="I29" s="112"/>
      <c r="J29" s="113"/>
      <c r="K29" s="114"/>
      <c r="L29" s="115"/>
      <c r="N29" s="116"/>
      <c r="O29" s="117"/>
      <c r="P29" s="118"/>
      <c r="Q29" s="119"/>
      <c r="S29" s="90"/>
      <c r="V29">
        <v>0</v>
      </c>
    </row>
    <row r="30" spans="1:27" ht="12.75" hidden="1" customHeight="1" outlineLevel="1" x14ac:dyDescent="0.25">
      <c r="B30" s="110"/>
      <c r="C30" s="108"/>
      <c r="D30" s="111"/>
      <c r="E30" s="111"/>
      <c r="F30" s="111"/>
      <c r="G30" s="111"/>
      <c r="H30" s="105"/>
      <c r="I30" s="112"/>
      <c r="J30" s="113"/>
      <c r="K30" s="114"/>
      <c r="L30" s="115"/>
      <c r="N30" s="116"/>
      <c r="O30" s="117"/>
      <c r="P30" s="118"/>
      <c r="Q30" s="119"/>
      <c r="S30" s="90"/>
      <c r="V30">
        <v>0</v>
      </c>
    </row>
    <row r="31" spans="1:27" ht="12.75" hidden="1" customHeight="1" outlineLevel="1" x14ac:dyDescent="0.25">
      <c r="B31" s="110"/>
      <c r="C31" s="108"/>
      <c r="D31" s="111"/>
      <c r="E31" s="111"/>
      <c r="F31" s="111"/>
      <c r="G31" s="111"/>
      <c r="H31" s="105"/>
      <c r="I31" s="112"/>
      <c r="J31" s="113"/>
      <c r="K31" s="114"/>
      <c r="L31" s="115"/>
      <c r="N31" s="116"/>
      <c r="O31" s="117"/>
      <c r="P31" s="118"/>
      <c r="Q31" s="119"/>
      <c r="S31" s="90"/>
      <c r="V31">
        <v>0</v>
      </c>
    </row>
    <row r="32" spans="1:27" ht="12.75" hidden="1" customHeight="1" outlineLevel="1" x14ac:dyDescent="0.25">
      <c r="B32" s="110"/>
      <c r="C32" s="108"/>
      <c r="D32" s="111"/>
      <c r="E32" s="111"/>
      <c r="F32" s="111"/>
      <c r="G32" s="111"/>
      <c r="H32" s="105"/>
      <c r="I32" s="112"/>
      <c r="J32" s="113"/>
      <c r="K32" s="114"/>
      <c r="L32" s="115"/>
      <c r="N32" s="116"/>
      <c r="O32" s="117"/>
      <c r="P32" s="118"/>
      <c r="Q32" s="119"/>
      <c r="S32" s="90"/>
      <c r="V32">
        <v>0.02</v>
      </c>
    </row>
    <row r="33" spans="1:25" ht="12.75" hidden="1" customHeight="1" outlineLevel="1" x14ac:dyDescent="0.25">
      <c r="B33" s="110"/>
      <c r="C33" s="108"/>
      <c r="D33" s="111"/>
      <c r="E33" s="111"/>
      <c r="F33" s="111"/>
      <c r="G33" s="111"/>
      <c r="H33" s="105"/>
      <c r="I33" s="112"/>
      <c r="J33" s="113"/>
      <c r="K33" s="114"/>
      <c r="L33" s="115"/>
      <c r="N33" s="116"/>
      <c r="O33" s="117"/>
      <c r="P33" s="118"/>
      <c r="Q33" s="119"/>
      <c r="S33" s="90"/>
    </row>
    <row r="34" spans="1:25" ht="12.75" hidden="1" customHeight="1" outlineLevel="1" x14ac:dyDescent="0.25">
      <c r="B34" s="110"/>
      <c r="C34" s="108"/>
      <c r="D34" s="111"/>
      <c r="E34" s="111"/>
      <c r="F34" s="111"/>
      <c r="G34" s="111"/>
      <c r="H34" s="105"/>
      <c r="I34" s="112"/>
      <c r="J34" s="113"/>
      <c r="K34" s="114"/>
      <c r="L34" s="115"/>
      <c r="N34" s="116"/>
      <c r="O34" s="117"/>
      <c r="P34" s="118"/>
      <c r="Q34" s="119"/>
      <c r="S34" s="90"/>
    </row>
    <row r="35" spans="1:25" ht="12.75" hidden="1" customHeight="1" outlineLevel="1" x14ac:dyDescent="0.25">
      <c r="B35" s="110"/>
      <c r="C35" s="108"/>
      <c r="D35" s="111"/>
      <c r="E35" s="111"/>
      <c r="F35" s="111"/>
      <c r="G35" s="111"/>
      <c r="H35" s="105"/>
      <c r="I35" s="112"/>
      <c r="J35" s="113"/>
      <c r="K35" s="114"/>
      <c r="L35" s="115"/>
      <c r="N35" s="116"/>
      <c r="O35" s="117"/>
      <c r="P35" s="118"/>
      <c r="Q35" s="119"/>
      <c r="S35" s="90"/>
    </row>
    <row r="36" spans="1:25" ht="12.75" hidden="1" customHeight="1" outlineLevel="1" x14ac:dyDescent="0.25">
      <c r="B36" s="110"/>
      <c r="C36" s="108"/>
      <c r="D36" s="111"/>
      <c r="E36" s="111"/>
      <c r="F36" s="111"/>
      <c r="G36" s="111"/>
      <c r="H36" s="105"/>
      <c r="I36" s="112"/>
      <c r="J36" s="113"/>
      <c r="K36" s="114"/>
      <c r="L36" s="115"/>
      <c r="N36" s="116"/>
      <c r="O36" s="117"/>
      <c r="P36" s="118"/>
      <c r="Q36" s="119"/>
      <c r="S36" s="90"/>
    </row>
    <row r="37" spans="1:25" collapsed="1" x14ac:dyDescent="0.25">
      <c r="A37" s="120"/>
      <c r="B37" s="110"/>
      <c r="C37" s="108" t="s">
        <v>93</v>
      </c>
      <c r="D37" s="111"/>
      <c r="E37" s="111"/>
      <c r="F37" s="111"/>
      <c r="G37" s="111"/>
      <c r="H37" s="105">
        <f>SUM(H38:H40)*-1</f>
        <v>-1925.22</v>
      </c>
      <c r="I37" s="112"/>
      <c r="J37" s="113"/>
      <c r="K37" s="114">
        <f>+H37/$H$12*-1</f>
        <v>0.28385025034942762</v>
      </c>
      <c r="L37" s="115"/>
      <c r="N37" s="116">
        <v>1133.46</v>
      </c>
      <c r="O37" s="117"/>
      <c r="P37" s="118"/>
      <c r="Q37" s="119">
        <v>0.12343320867972443</v>
      </c>
      <c r="S37" s="90">
        <f>(H37-N37)/N37</f>
        <v>-2.6985336932931028</v>
      </c>
    </row>
    <row r="38" spans="1:25" ht="12.75" hidden="1" customHeight="1" outlineLevel="1" x14ac:dyDescent="0.25">
      <c r="A38" s="72">
        <v>635</v>
      </c>
      <c r="B38" s="110" t="s">
        <v>94</v>
      </c>
      <c r="C38" s="108"/>
      <c r="D38" s="111"/>
      <c r="E38" s="111"/>
      <c r="F38" s="111"/>
      <c r="G38" s="111"/>
      <c r="H38" s="105">
        <f>VLOOKUP(A38,[2]balancete!$B$11:$L$932,11,FALSE)</f>
        <v>1925.22</v>
      </c>
      <c r="I38" s="112"/>
      <c r="J38" s="113"/>
      <c r="K38" s="114"/>
      <c r="L38" s="115"/>
      <c r="N38" s="116"/>
      <c r="O38" s="117"/>
      <c r="P38" s="118"/>
      <c r="Q38" s="119"/>
      <c r="S38" s="90"/>
      <c r="X38">
        <v>3.19</v>
      </c>
    </row>
    <row r="39" spans="1:25" hidden="1" outlineLevel="1" x14ac:dyDescent="0.25">
      <c r="A39" s="120" t="s">
        <v>95</v>
      </c>
      <c r="B39" s="110" t="s">
        <v>96</v>
      </c>
      <c r="C39" s="108"/>
      <c r="D39" s="111"/>
      <c r="E39" s="111"/>
      <c r="F39" s="111"/>
      <c r="G39" s="111"/>
      <c r="H39" s="105"/>
      <c r="I39" s="112"/>
      <c r="J39" s="113"/>
      <c r="K39" s="114"/>
      <c r="L39" s="115"/>
      <c r="N39" s="116"/>
      <c r="O39" s="117"/>
      <c r="P39" s="118"/>
      <c r="Q39" s="119"/>
      <c r="S39" s="90"/>
    </row>
    <row r="40" spans="1:25" hidden="1" outlineLevel="1" x14ac:dyDescent="0.25">
      <c r="A40" s="120"/>
      <c r="B40" s="110"/>
      <c r="C40" s="108"/>
      <c r="D40" s="111"/>
      <c r="E40" s="111"/>
      <c r="F40" s="111"/>
      <c r="G40" s="111"/>
      <c r="H40" s="105"/>
      <c r="I40" s="112"/>
      <c r="J40" s="113"/>
      <c r="K40" s="114"/>
      <c r="L40" s="115"/>
      <c r="N40" s="116"/>
      <c r="O40" s="117"/>
      <c r="P40" s="118"/>
      <c r="Q40" s="119"/>
      <c r="S40" s="90"/>
    </row>
    <row r="41" spans="1:25" collapsed="1" x14ac:dyDescent="0.25">
      <c r="A41" s="72">
        <v>638</v>
      </c>
      <c r="B41" s="110"/>
      <c r="C41" s="108" t="s">
        <v>97</v>
      </c>
      <c r="D41" s="111"/>
      <c r="E41" s="111"/>
      <c r="F41" s="111"/>
      <c r="G41" s="111"/>
      <c r="H41" s="105">
        <f>SUM(H42:H44)*-1</f>
        <v>-14.38</v>
      </c>
      <c r="I41" s="112"/>
      <c r="J41" s="113"/>
      <c r="K41" s="114">
        <f>+H41/$H$12*-1</f>
        <v>2.1201559302442162E-3</v>
      </c>
      <c r="L41" s="115"/>
      <c r="N41" s="116">
        <v>0</v>
      </c>
      <c r="O41" s="117"/>
      <c r="P41" s="118"/>
      <c r="Q41" s="119">
        <v>0</v>
      </c>
      <c r="S41" s="90">
        <v>0</v>
      </c>
      <c r="X41" s="121">
        <v>31</v>
      </c>
      <c r="Y41" s="122">
        <f>-H21</f>
        <v>0</v>
      </c>
    </row>
    <row r="42" spans="1:25" hidden="1" outlineLevel="2" x14ac:dyDescent="0.25">
      <c r="A42" s="72">
        <v>636</v>
      </c>
      <c r="B42" s="110" t="s">
        <v>98</v>
      </c>
      <c r="C42" s="108"/>
      <c r="D42" s="111"/>
      <c r="E42" s="111"/>
      <c r="F42" s="111"/>
      <c r="G42" s="111"/>
      <c r="H42" s="105">
        <f>IF(ISNA(VLOOKUP(A42,[2]balancete!$B$11:$L$932,11,FALSE)),0,VLOOKUP(A42,[2]balancete!$B$11:$L$932,11,FALSE))</f>
        <v>14.38</v>
      </c>
      <c r="I42" s="112"/>
      <c r="J42" s="113"/>
      <c r="K42" s="114"/>
      <c r="L42" s="115"/>
      <c r="N42" s="116"/>
      <c r="O42" s="117"/>
      <c r="P42" s="118"/>
      <c r="Q42" s="119"/>
      <c r="S42" s="90"/>
    </row>
    <row r="43" spans="1:25" hidden="1" outlineLevel="2" x14ac:dyDescent="0.25">
      <c r="A43" s="72">
        <v>637</v>
      </c>
      <c r="B43" s="110" t="s">
        <v>99</v>
      </c>
      <c r="C43" s="108"/>
      <c r="D43" s="111"/>
      <c r="E43" s="111"/>
      <c r="F43" s="111"/>
      <c r="G43" s="111"/>
      <c r="H43" s="105">
        <f>IF(ISNA(VLOOKUP(A43,[2]balancete!$B$11:$L$932,11,FALSE)),0,VLOOKUP(A43,[2]balancete!$B$11:$L$932,11,FALSE))</f>
        <v>0</v>
      </c>
      <c r="I43" s="112"/>
      <c r="J43" s="113"/>
      <c r="K43" s="114"/>
      <c r="L43" s="115"/>
      <c r="N43" s="116"/>
      <c r="O43" s="117"/>
      <c r="P43" s="118"/>
      <c r="Q43" s="119"/>
      <c r="S43" s="90"/>
    </row>
    <row r="44" spans="1:25" hidden="1" outlineLevel="2" x14ac:dyDescent="0.25">
      <c r="A44" s="72">
        <v>638</v>
      </c>
      <c r="B44" s="110" t="s">
        <v>100</v>
      </c>
      <c r="C44" s="108"/>
      <c r="D44" s="111"/>
      <c r="E44" s="111"/>
      <c r="F44" s="111"/>
      <c r="G44" s="111"/>
      <c r="H44" s="105">
        <f>IF(ISNA(VLOOKUP(A44,[2]balancete!$B$11:$L$932,11,FALSE)),0,VLOOKUP(A44,[2]balancete!$B$11:$L$932,11,FALSE))</f>
        <v>0</v>
      </c>
      <c r="I44" s="112"/>
      <c r="J44" s="113"/>
      <c r="K44" s="114"/>
      <c r="L44" s="115"/>
      <c r="N44" s="116"/>
      <c r="O44" s="117"/>
      <c r="P44" s="118"/>
      <c r="Q44" s="119"/>
      <c r="S44" s="90"/>
    </row>
    <row r="45" spans="1:25" collapsed="1" x14ac:dyDescent="0.25">
      <c r="A45" s="106" t="s">
        <v>101</v>
      </c>
      <c r="B45" s="107" t="s">
        <v>102</v>
      </c>
      <c r="C45" s="107"/>
      <c r="D45" s="109"/>
      <c r="E45" s="109"/>
      <c r="F45" s="109"/>
      <c r="G45" s="109"/>
      <c r="H45" s="83">
        <f>IF(ISNA(VLOOKUP(A45,[2]balancete!$B$11:$L$932,11,FALSE))*-1,0,VLOOKUP(A45,[2]balancete!$B$11:$L$932,11,FALSE)*-1)</f>
        <v>0</v>
      </c>
      <c r="I45" s="84"/>
      <c r="J45" s="85"/>
      <c r="K45" s="86">
        <f t="shared" ref="K45:K50" si="0">+H45/$H$12</f>
        <v>0</v>
      </c>
      <c r="N45" s="92">
        <v>0</v>
      </c>
      <c r="O45" s="92"/>
      <c r="P45" s="93"/>
      <c r="Q45" s="94">
        <v>0</v>
      </c>
      <c r="S45" s="99">
        <v>0</v>
      </c>
    </row>
    <row r="46" spans="1:25" x14ac:dyDescent="0.25">
      <c r="A46" s="106" t="s">
        <v>103</v>
      </c>
      <c r="B46" s="107" t="s">
        <v>104</v>
      </c>
      <c r="C46" s="107"/>
      <c r="D46" s="109"/>
      <c r="E46" s="109"/>
      <c r="F46" s="109"/>
      <c r="G46" s="109"/>
      <c r="H46" s="83">
        <f>IF(ISNA(VLOOKUP(A46,[2]balancete!$B$11:$L$932,11,FALSE))*-1,0,VLOOKUP(A46,[2]balancete!$B$11:$L$932,11,FALSE)*-1)</f>
        <v>0</v>
      </c>
      <c r="I46" s="84"/>
      <c r="J46" s="85"/>
      <c r="K46" s="86">
        <f t="shared" si="0"/>
        <v>0</v>
      </c>
      <c r="N46" s="92">
        <v>0</v>
      </c>
      <c r="O46" s="92"/>
      <c r="P46" s="93"/>
      <c r="Q46" s="94">
        <v>0</v>
      </c>
      <c r="S46" s="99">
        <v>0</v>
      </c>
    </row>
    <row r="47" spans="1:25" x14ac:dyDescent="0.25">
      <c r="A47" s="106" t="s">
        <v>105</v>
      </c>
      <c r="B47" s="107" t="s">
        <v>106</v>
      </c>
      <c r="C47" s="107"/>
      <c r="D47" s="109"/>
      <c r="E47" s="109"/>
      <c r="F47" s="109"/>
      <c r="G47" s="109"/>
      <c r="H47" s="83">
        <v>0</v>
      </c>
      <c r="I47" s="84"/>
      <c r="J47" s="85"/>
      <c r="K47" s="86">
        <f t="shared" si="0"/>
        <v>0</v>
      </c>
      <c r="N47" s="92">
        <v>12.62</v>
      </c>
      <c r="O47" s="92"/>
      <c r="P47" s="93"/>
      <c r="Q47" s="94">
        <v>1.3743114830149473E-3</v>
      </c>
      <c r="S47" s="99">
        <f>(H47-N47)/N47</f>
        <v>-1</v>
      </c>
    </row>
    <row r="48" spans="1:25" x14ac:dyDescent="0.25">
      <c r="A48" s="106">
        <v>65</v>
      </c>
      <c r="B48" s="107" t="s">
        <v>107</v>
      </c>
      <c r="C48" s="107"/>
      <c r="D48" s="109"/>
      <c r="E48" s="109"/>
      <c r="F48" s="109"/>
      <c r="G48" s="109"/>
      <c r="H48" s="83">
        <v>0</v>
      </c>
      <c r="I48" s="84"/>
      <c r="J48" s="85"/>
      <c r="K48" s="86">
        <f t="shared" si="0"/>
        <v>0</v>
      </c>
      <c r="N48" s="92">
        <v>0</v>
      </c>
      <c r="O48" s="92"/>
      <c r="P48" s="93"/>
      <c r="Q48" s="94">
        <v>0</v>
      </c>
      <c r="S48" s="99">
        <v>0</v>
      </c>
    </row>
    <row r="49" spans="1:23" x14ac:dyDescent="0.25">
      <c r="A49" s="106"/>
      <c r="B49" s="107" t="s">
        <v>108</v>
      </c>
      <c r="C49" s="107"/>
      <c r="D49" s="109"/>
      <c r="E49" s="109"/>
      <c r="F49" s="109"/>
      <c r="G49" s="109"/>
      <c r="H49" s="83">
        <v>0</v>
      </c>
      <c r="I49" s="84"/>
      <c r="J49" s="85"/>
      <c r="K49" s="86">
        <f t="shared" si="0"/>
        <v>0</v>
      </c>
      <c r="N49" s="97">
        <v>8385.26</v>
      </c>
      <c r="O49" s="92"/>
      <c r="P49" s="93"/>
      <c r="Q49" s="98">
        <v>0.91315048384040554</v>
      </c>
      <c r="S49" s="99">
        <f>(H49-N49)/N49</f>
        <v>-1</v>
      </c>
      <c r="U49" s="95"/>
      <c r="W49" s="95"/>
    </row>
    <row r="50" spans="1:23" x14ac:dyDescent="0.25">
      <c r="A50" s="106">
        <v>78</v>
      </c>
      <c r="B50" s="107" t="s">
        <v>109</v>
      </c>
      <c r="C50" s="107"/>
      <c r="D50" s="109"/>
      <c r="E50" s="109"/>
      <c r="F50" s="109"/>
      <c r="G50" s="109"/>
      <c r="H50" s="83">
        <f>SUM(H51:H52)</f>
        <v>0</v>
      </c>
      <c r="I50" s="84"/>
      <c r="J50" s="85"/>
      <c r="K50" s="86">
        <f t="shared" si="0"/>
        <v>0</v>
      </c>
      <c r="N50" s="92">
        <v>0</v>
      </c>
      <c r="O50" s="92"/>
      <c r="P50" s="93"/>
      <c r="Q50" s="94">
        <v>0</v>
      </c>
      <c r="S50" s="90">
        <v>0</v>
      </c>
      <c r="W50" s="95"/>
    </row>
    <row r="51" spans="1:23" hidden="1" outlineLevel="1" x14ac:dyDescent="0.25">
      <c r="A51" s="106">
        <v>78</v>
      </c>
      <c r="B51" s="107"/>
      <c r="C51" s="107"/>
      <c r="D51" s="109"/>
      <c r="E51" s="109"/>
      <c r="F51" s="109"/>
      <c r="G51" s="109"/>
      <c r="H51" s="83">
        <f>VLOOKUP(A51,[2]balancete!$B$11:$L$932,11,FALSE)*-1</f>
        <v>0</v>
      </c>
      <c r="I51" s="84"/>
      <c r="J51" s="85"/>
      <c r="K51" s="86"/>
      <c r="N51" s="92"/>
      <c r="O51" s="92"/>
      <c r="P51" s="93"/>
      <c r="Q51" s="94"/>
      <c r="S51" s="90"/>
    </row>
    <row r="52" spans="1:23" hidden="1" outlineLevel="1" x14ac:dyDescent="0.25">
      <c r="A52" s="106">
        <v>76</v>
      </c>
      <c r="B52" s="107"/>
      <c r="C52" s="107"/>
      <c r="D52" s="109"/>
      <c r="E52" s="109"/>
      <c r="F52" s="109"/>
      <c r="G52" s="109"/>
      <c r="H52" s="83">
        <f>IF(ISNA(VLOOKUP(A52,[2]balancete!$B$11:$L$932,11,FALSE))*-1,0,VLOOKUP(A52,[2]balancete!$B$11:$L$932,11,FALSE)*-1)</f>
        <v>0</v>
      </c>
      <c r="I52" s="84"/>
      <c r="J52" s="85"/>
      <c r="K52" s="86"/>
      <c r="N52" s="92"/>
      <c r="O52" s="92"/>
      <c r="P52" s="93"/>
      <c r="Q52" s="94"/>
      <c r="S52" s="90"/>
    </row>
    <row r="53" spans="1:23" collapsed="1" x14ac:dyDescent="0.25">
      <c r="A53" s="106">
        <v>68</v>
      </c>
      <c r="B53" s="107" t="s">
        <v>110</v>
      </c>
      <c r="C53" s="107"/>
      <c r="D53" s="109"/>
      <c r="E53" s="109"/>
      <c r="F53" s="109"/>
      <c r="G53" s="109"/>
      <c r="H53" s="83">
        <f>SUM(H54:H56)</f>
        <v>-512.01</v>
      </c>
      <c r="I53" s="84"/>
      <c r="J53" s="85"/>
      <c r="K53" s="86">
        <f>+H53/$H$12*-1</f>
        <v>7.5489641018382542E-2</v>
      </c>
      <c r="N53" s="92">
        <v>0</v>
      </c>
      <c r="O53" s="92"/>
      <c r="P53" s="93"/>
      <c r="Q53" s="94">
        <v>0</v>
      </c>
      <c r="S53" s="90">
        <v>0</v>
      </c>
      <c r="T53" s="95">
        <f>+H53+X23</f>
        <v>0</v>
      </c>
      <c r="W53" s="95"/>
    </row>
    <row r="54" spans="1:23" hidden="1" outlineLevel="1" x14ac:dyDescent="0.25">
      <c r="A54" s="106">
        <v>681</v>
      </c>
      <c r="B54" s="109"/>
      <c r="C54" s="109"/>
      <c r="D54" s="109"/>
      <c r="E54" s="109"/>
      <c r="F54" s="109"/>
      <c r="G54" s="109"/>
      <c r="H54" s="83">
        <f>VLOOKUP(A54,[2]balancete!$B$11:$L$932,11,FALSE)*-1</f>
        <v>-199.2</v>
      </c>
      <c r="I54" s="84"/>
      <c r="J54" s="85"/>
      <c r="K54" s="86"/>
      <c r="N54" s="92"/>
      <c r="O54" s="92"/>
      <c r="P54" s="93"/>
      <c r="Q54" s="94"/>
      <c r="S54" s="90"/>
    </row>
    <row r="55" spans="1:23" hidden="1" outlineLevel="1" x14ac:dyDescent="0.25">
      <c r="A55" s="106">
        <v>688</v>
      </c>
      <c r="B55" s="109"/>
      <c r="C55" s="109"/>
      <c r="D55" s="109"/>
      <c r="E55" s="109"/>
      <c r="F55" s="109"/>
      <c r="G55" s="109"/>
      <c r="H55" s="83">
        <f>IF(ISNA(VLOOKUP(A55,[2]balancete!$B$11:$L$932,11,FALSE)*-1),0,VLOOKUP(A55,[2]balancete!$B$11:$L$932,11,FALSE)*-1)</f>
        <v>-312.81</v>
      </c>
      <c r="I55" s="84"/>
      <c r="J55" s="85"/>
      <c r="K55" s="86"/>
      <c r="N55" s="92"/>
      <c r="O55" s="92"/>
      <c r="P55" s="93"/>
      <c r="Q55" s="94"/>
      <c r="S55" s="90"/>
    </row>
    <row r="56" spans="1:23" hidden="1" outlineLevel="1" x14ac:dyDescent="0.25">
      <c r="A56" s="106">
        <v>6928</v>
      </c>
      <c r="B56" s="109"/>
      <c r="C56" s="109"/>
      <c r="D56" s="109"/>
      <c r="E56" s="109"/>
      <c r="F56" s="109"/>
      <c r="G56" s="109"/>
      <c r="H56" s="83">
        <f>IF(ISNA(VLOOKUP(A56,[2]balancete!$B$11:$L$932,11,FALSE)*-1),0,VLOOKUP(A56,[2]balancete!$B$11:$L$932,11,FALSE)*-1)</f>
        <v>0</v>
      </c>
      <c r="I56" s="84"/>
      <c r="J56" s="85"/>
      <c r="K56" s="86"/>
      <c r="N56" s="92"/>
      <c r="O56" s="92"/>
      <c r="P56" s="93"/>
      <c r="Q56" s="94"/>
      <c r="S56" s="90"/>
    </row>
    <row r="57" spans="1:23" ht="9" customHeight="1" collapsed="1" x14ac:dyDescent="0.25">
      <c r="A57" s="106"/>
      <c r="B57" s="109"/>
      <c r="C57" s="109"/>
      <c r="D57" s="109"/>
      <c r="E57" s="109"/>
      <c r="F57" s="109"/>
      <c r="G57" s="109"/>
      <c r="H57" s="83"/>
      <c r="I57" s="84"/>
      <c r="J57" s="85"/>
      <c r="K57" s="86"/>
      <c r="N57" s="92"/>
      <c r="O57" s="92"/>
      <c r="P57" s="93"/>
      <c r="Q57" s="94"/>
      <c r="S57" s="90"/>
    </row>
    <row r="58" spans="1:23" ht="12.75" customHeight="1" x14ac:dyDescent="0.25">
      <c r="A58" s="106">
        <v>68</v>
      </c>
      <c r="B58" s="167" t="s">
        <v>111</v>
      </c>
      <c r="C58" s="168"/>
      <c r="D58" s="168"/>
      <c r="E58" s="168"/>
      <c r="F58" s="168"/>
      <c r="G58" s="168"/>
      <c r="H58" s="123">
        <f>+H12+H13+H17+H18+H19+H22+H23+H24+H25+H45+H46+H47+H48+H49+H50+H53+H21</f>
        <v>-47989.58</v>
      </c>
      <c r="I58" s="84"/>
      <c r="J58" s="85"/>
      <c r="K58" s="124">
        <f>+H58/$H$12</f>
        <v>-7.0754793203705999</v>
      </c>
      <c r="N58" s="92">
        <v>219.63</v>
      </c>
      <c r="O58" s="92"/>
      <c r="P58" s="93"/>
      <c r="Q58" s="94">
        <v>2.3917593582771228E-2</v>
      </c>
      <c r="S58" s="99">
        <f>(H58-N58)/N58</f>
        <v>-219.50193507262213</v>
      </c>
    </row>
    <row r="59" spans="1:23" ht="9" customHeight="1" x14ac:dyDescent="0.25">
      <c r="A59" s="106"/>
      <c r="B59" s="109"/>
      <c r="C59" s="109"/>
      <c r="D59" s="109"/>
      <c r="E59" s="109"/>
      <c r="F59" s="109"/>
      <c r="G59" s="109"/>
      <c r="H59" s="83"/>
      <c r="I59" s="84"/>
      <c r="J59" s="85"/>
      <c r="K59" s="86"/>
      <c r="N59" s="92"/>
      <c r="O59" s="92"/>
      <c r="P59" s="93"/>
      <c r="Q59" s="94"/>
      <c r="S59" s="99"/>
    </row>
    <row r="60" spans="1:23" x14ac:dyDescent="0.25">
      <c r="A60" s="106">
        <v>64</v>
      </c>
      <c r="B60" s="107" t="s">
        <v>112</v>
      </c>
      <c r="C60" s="109"/>
      <c r="D60" s="109"/>
      <c r="E60" s="109"/>
      <c r="F60" s="109"/>
      <c r="G60" s="109"/>
      <c r="H60" s="83">
        <f>VLOOKUP(A60,[2]balancete!$B$11:$L$932,11,FALSE)*-1</f>
        <v>-158.97999999999999</v>
      </c>
      <c r="I60" s="84"/>
      <c r="J60" s="85"/>
      <c r="K60" s="86">
        <f>+H60/$H$12</f>
        <v>-2.3439665493061573E-2</v>
      </c>
      <c r="N60" s="97">
        <v>8604.89</v>
      </c>
      <c r="O60" s="92"/>
      <c r="P60" s="93"/>
      <c r="Q60" s="98">
        <v>0.93706807742317677</v>
      </c>
      <c r="S60" s="99">
        <f>(H60-N60)/N60</f>
        <v>-1.01847554123295</v>
      </c>
    </row>
    <row r="61" spans="1:23" x14ac:dyDescent="0.25">
      <c r="A61" s="106">
        <v>69</v>
      </c>
      <c r="B61" s="107" t="s">
        <v>113</v>
      </c>
      <c r="C61" s="109"/>
      <c r="D61" s="109"/>
      <c r="E61" s="109"/>
      <c r="F61" s="109"/>
      <c r="G61" s="109"/>
      <c r="H61" s="83">
        <v>0</v>
      </c>
      <c r="I61" s="84"/>
      <c r="J61" s="85"/>
      <c r="K61" s="86">
        <f>+H61/$H$12</f>
        <v>0</v>
      </c>
      <c r="N61" s="92">
        <v>0</v>
      </c>
      <c r="O61" s="92"/>
      <c r="P61" s="93"/>
      <c r="Q61" s="94">
        <v>0</v>
      </c>
      <c r="S61" s="90">
        <v>0</v>
      </c>
      <c r="U61" s="95"/>
    </row>
    <row r="62" spans="1:23" ht="9" customHeight="1" x14ac:dyDescent="0.25">
      <c r="A62" s="106"/>
      <c r="B62" s="109"/>
      <c r="C62" s="109"/>
      <c r="D62" s="109"/>
      <c r="E62" s="109"/>
      <c r="F62" s="109"/>
      <c r="G62" s="109"/>
      <c r="H62" s="83"/>
      <c r="I62" s="84"/>
      <c r="J62" s="85"/>
      <c r="K62" s="86"/>
      <c r="N62" s="92"/>
      <c r="O62" s="92"/>
      <c r="P62" s="93"/>
      <c r="Q62" s="94"/>
      <c r="S62" s="90"/>
      <c r="U62" s="95"/>
    </row>
    <row r="63" spans="1:23" x14ac:dyDescent="0.25">
      <c r="A63" s="106"/>
      <c r="B63" s="167" t="s">
        <v>114</v>
      </c>
      <c r="C63" s="168"/>
      <c r="D63" s="168"/>
      <c r="E63" s="168"/>
      <c r="F63" s="168"/>
      <c r="G63" s="168"/>
      <c r="H63" s="123">
        <f>+H58+H60+H61</f>
        <v>-48148.560000000005</v>
      </c>
      <c r="I63" s="84"/>
      <c r="J63" s="85"/>
      <c r="K63" s="124">
        <f>+H63/$H$12</f>
        <v>-7.0989189858636612</v>
      </c>
      <c r="N63" s="92"/>
      <c r="O63" s="92"/>
      <c r="P63" s="93"/>
      <c r="Q63" s="94"/>
      <c r="S63" s="90"/>
      <c r="U63" s="95"/>
    </row>
    <row r="64" spans="1:23" ht="9" customHeight="1" x14ac:dyDescent="0.25">
      <c r="A64" s="106"/>
      <c r="B64" s="109"/>
      <c r="C64" s="109"/>
      <c r="D64" s="109"/>
      <c r="E64" s="109"/>
      <c r="F64" s="109"/>
      <c r="G64" s="109"/>
      <c r="H64" s="83"/>
      <c r="I64" s="84"/>
      <c r="J64" s="85"/>
      <c r="K64" s="86"/>
      <c r="N64" s="92"/>
      <c r="O64" s="92"/>
      <c r="P64" s="93"/>
      <c r="Q64" s="94"/>
      <c r="S64" s="90"/>
      <c r="U64" s="95"/>
    </row>
    <row r="65" spans="1:22" x14ac:dyDescent="0.25">
      <c r="A65" s="106">
        <v>79</v>
      </c>
      <c r="B65" s="107" t="s">
        <v>115</v>
      </c>
      <c r="C65" s="109"/>
      <c r="D65" s="109"/>
      <c r="E65" s="109"/>
      <c r="F65" s="109"/>
      <c r="G65" s="109"/>
      <c r="H65" s="83">
        <f>VLOOKUP(A65,[2]balancete!$B$11:$L$932,11,FALSE)*-1</f>
        <v>0</v>
      </c>
      <c r="I65" s="84"/>
      <c r="J65" s="85"/>
      <c r="K65" s="86">
        <f>+H65/$H$12</f>
        <v>0</v>
      </c>
      <c r="N65" s="97">
        <v>8604.89</v>
      </c>
      <c r="O65" s="92"/>
      <c r="P65" s="93"/>
      <c r="Q65" s="98">
        <v>0.93706807742317677</v>
      </c>
      <c r="S65" s="99">
        <f>(H65-N65)/N65</f>
        <v>-1</v>
      </c>
      <c r="U65" s="95"/>
    </row>
    <row r="66" spans="1:22" x14ac:dyDescent="0.25">
      <c r="A66" s="106">
        <v>691</v>
      </c>
      <c r="B66" s="107" t="s">
        <v>116</v>
      </c>
      <c r="C66" s="109"/>
      <c r="D66" s="109"/>
      <c r="E66" s="109"/>
      <c r="F66" s="109"/>
      <c r="G66" s="109"/>
      <c r="H66" s="83">
        <f>IF(ISNA(VLOOKUP(A66,[2]balancete!$B$11:$L$932,11,FALSE)*-1),0,VLOOKUP(A66,[2]balancete!$B$11:$L$932,11,FALSE)*-1)</f>
        <v>-218.19</v>
      </c>
      <c r="I66" s="84"/>
      <c r="J66" s="85"/>
      <c r="K66" s="86">
        <f>+H66/$H$12</f>
        <v>-3.216945913908105E-2</v>
      </c>
      <c r="N66" s="125">
        <v>577.89000000000124</v>
      </c>
      <c r="O66" s="92"/>
      <c r="P66" s="93"/>
      <c r="Q66" s="94">
        <v>6.2931922576823271E-2</v>
      </c>
      <c r="S66" s="99">
        <f>(H66-N66)/N66</f>
        <v>-1.3775632040699779</v>
      </c>
      <c r="U66" s="95"/>
    </row>
    <row r="67" spans="1:22" ht="9" customHeight="1" x14ac:dyDescent="0.25">
      <c r="A67" s="106"/>
      <c r="B67" s="109"/>
      <c r="C67" s="109"/>
      <c r="D67" s="109"/>
      <c r="E67" s="109"/>
      <c r="F67" s="109"/>
      <c r="G67" s="109"/>
      <c r="H67" s="83"/>
      <c r="I67" s="84"/>
      <c r="J67" s="85"/>
      <c r="K67" s="86"/>
      <c r="N67" s="125"/>
      <c r="O67" s="92"/>
      <c r="P67" s="93"/>
      <c r="Q67" s="94"/>
      <c r="S67" s="99"/>
      <c r="U67" s="95"/>
    </row>
    <row r="68" spans="1:22" ht="12.75" customHeight="1" x14ac:dyDescent="0.25">
      <c r="A68" s="106">
        <v>86</v>
      </c>
      <c r="B68" s="167" t="s">
        <v>117</v>
      </c>
      <c r="C68" s="168"/>
      <c r="D68" s="168"/>
      <c r="E68" s="168"/>
      <c r="F68" s="168"/>
      <c r="G68" s="168"/>
      <c r="H68" s="123">
        <f>+H63+H65+H66</f>
        <v>-48366.750000000007</v>
      </c>
      <c r="I68" s="84"/>
      <c r="J68" s="85"/>
      <c r="K68" s="124">
        <f>+H68/$H$12</f>
        <v>-7.1310884450027432</v>
      </c>
      <c r="N68" s="125" t="e">
        <f>+#REF!</f>
        <v>#REF!</v>
      </c>
      <c r="O68" s="92"/>
      <c r="P68" s="93"/>
      <c r="Q68" s="119" t="e">
        <f>+N68/$H$8</f>
        <v>#REF!</v>
      </c>
      <c r="S68" s="90">
        <v>0</v>
      </c>
      <c r="U68" s="95"/>
      <c r="V68" s="95"/>
    </row>
    <row r="69" spans="1:22" ht="9" customHeight="1" x14ac:dyDescent="0.25">
      <c r="A69" s="106"/>
      <c r="B69" s="109"/>
      <c r="C69" s="109"/>
      <c r="D69" s="109"/>
      <c r="E69" s="109"/>
      <c r="F69" s="109"/>
      <c r="G69" s="109"/>
      <c r="H69" s="83"/>
      <c r="I69" s="84"/>
      <c r="J69" s="85"/>
      <c r="K69" s="86"/>
      <c r="N69" s="125">
        <f>+N66</f>
        <v>577.89000000000124</v>
      </c>
      <c r="O69" s="92"/>
      <c r="P69" s="93"/>
      <c r="Q69" s="94">
        <f>+Q66</f>
        <v>6.2931922576823271E-2</v>
      </c>
      <c r="S69" s="99">
        <f>(H69-N69)/N69</f>
        <v>-1</v>
      </c>
      <c r="U69" s="95"/>
    </row>
    <row r="70" spans="1:22" ht="14.4" x14ac:dyDescent="0.3">
      <c r="A70" s="106"/>
      <c r="B70" s="107" t="s">
        <v>118</v>
      </c>
      <c r="C70" s="109"/>
      <c r="D70" s="109"/>
      <c r="E70" s="109"/>
      <c r="F70" s="109"/>
      <c r="G70" s="109"/>
      <c r="H70" s="83">
        <f>+'[2]Cálc. Trib. Autón.'!H50*-1</f>
        <v>-1.9260000000000002</v>
      </c>
      <c r="I70" s="84"/>
      <c r="J70" s="85"/>
      <c r="K70" s="86">
        <f>+H70/$H$12</f>
        <v>-2.8396525185329349E-4</v>
      </c>
      <c r="N70" s="125"/>
      <c r="O70" s="92"/>
      <c r="P70" s="93"/>
      <c r="Q70" s="94"/>
      <c r="S70" s="99"/>
      <c r="U70" s="95"/>
      <c r="V70" s="37"/>
    </row>
    <row r="71" spans="1:22" ht="9" customHeight="1" x14ac:dyDescent="0.25">
      <c r="A71" s="106"/>
      <c r="B71" s="109"/>
      <c r="C71" s="109"/>
      <c r="D71" s="109"/>
      <c r="E71" s="109"/>
      <c r="F71" s="109"/>
      <c r="G71" s="109"/>
      <c r="H71" s="83"/>
      <c r="I71" s="84"/>
      <c r="J71" s="85"/>
      <c r="K71" s="86"/>
      <c r="N71" s="125"/>
      <c r="O71" s="92"/>
      <c r="P71" s="93"/>
      <c r="Q71" s="94"/>
      <c r="S71" s="99"/>
      <c r="U71" s="95"/>
    </row>
    <row r="72" spans="1:22" ht="12.75" customHeight="1" x14ac:dyDescent="0.25">
      <c r="A72" s="106"/>
      <c r="B72" s="167" t="s">
        <v>119</v>
      </c>
      <c r="C72" s="168"/>
      <c r="D72" s="168"/>
      <c r="E72" s="168"/>
      <c r="F72" s="168"/>
      <c r="G72" s="168"/>
      <c r="H72" s="123">
        <f>+H68+H70</f>
        <v>-48368.676000000007</v>
      </c>
      <c r="I72" s="84"/>
      <c r="J72" s="85"/>
      <c r="K72" s="124">
        <f>+H72/$H$12</f>
        <v>-7.1313724102545963</v>
      </c>
      <c r="N72" s="125"/>
      <c r="O72" s="92"/>
      <c r="P72" s="93"/>
      <c r="Q72" s="94"/>
      <c r="S72" s="99"/>
      <c r="U72" s="95"/>
    </row>
    <row r="73" spans="1:22" x14ac:dyDescent="0.25">
      <c r="A73" s="106"/>
      <c r="B73" s="126"/>
      <c r="C73" s="126"/>
      <c r="D73" s="126"/>
      <c r="E73" s="126"/>
      <c r="F73" s="126"/>
      <c r="G73" s="126"/>
      <c r="H73" s="83"/>
      <c r="I73" s="84"/>
      <c r="J73" s="85"/>
      <c r="K73" s="86"/>
      <c r="N73" s="125"/>
      <c r="O73" s="92"/>
      <c r="P73" s="93"/>
      <c r="Q73" s="94"/>
      <c r="S73" s="99"/>
      <c r="U73" s="95"/>
    </row>
    <row r="74" spans="1:22" x14ac:dyDescent="0.25">
      <c r="A74" s="106"/>
      <c r="B74" s="126"/>
      <c r="C74" s="126"/>
      <c r="D74" s="126"/>
      <c r="E74" s="126"/>
      <c r="F74" s="126"/>
      <c r="G74" s="126"/>
      <c r="H74" s="83"/>
      <c r="I74" s="84"/>
      <c r="J74" s="85"/>
      <c r="K74" s="86"/>
      <c r="N74" s="125"/>
      <c r="O74" s="92"/>
      <c r="P74" s="93"/>
      <c r="Q74" s="94"/>
      <c r="S74" s="99"/>
      <c r="U74" s="95"/>
    </row>
    <row r="75" spans="1:22" ht="3.75" customHeight="1" x14ac:dyDescent="0.25">
      <c r="A75" s="127"/>
      <c r="B75" s="128"/>
      <c r="C75" s="128"/>
      <c r="D75" s="128"/>
      <c r="E75" s="128"/>
      <c r="F75" s="128"/>
      <c r="G75" s="128"/>
      <c r="H75" s="129"/>
      <c r="I75" s="130"/>
      <c r="J75" s="130"/>
      <c r="K75" s="131"/>
      <c r="N75" s="132"/>
      <c r="O75" s="133"/>
      <c r="P75" s="133"/>
      <c r="Q75" s="134"/>
      <c r="S75" s="135"/>
    </row>
    <row r="76" spans="1:22" x14ac:dyDescent="0.25">
      <c r="A76" s="127"/>
      <c r="B76" s="128"/>
      <c r="C76" s="128"/>
      <c r="D76" s="128"/>
      <c r="E76" s="128"/>
      <c r="F76" s="128"/>
      <c r="G76" s="128"/>
      <c r="H76" s="136"/>
      <c r="I76" s="137"/>
      <c r="J76" s="137"/>
      <c r="K76" s="138"/>
      <c r="N76" s="139"/>
      <c r="O76" s="140"/>
      <c r="P76" s="140"/>
      <c r="Q76" s="141"/>
      <c r="S76" s="135"/>
    </row>
    <row r="77" spans="1:22" x14ac:dyDescent="0.25">
      <c r="A77" s="127"/>
      <c r="B77" s="128"/>
      <c r="C77" s="128"/>
      <c r="D77" s="128"/>
      <c r="E77" s="128"/>
      <c r="F77" s="128"/>
      <c r="G77" s="128"/>
      <c r="H77" s="136"/>
      <c r="I77" s="137"/>
      <c r="J77" s="137"/>
      <c r="K77" s="138"/>
      <c r="N77" s="139"/>
      <c r="O77" s="140"/>
      <c r="P77" s="140"/>
      <c r="Q77" s="141"/>
      <c r="S77" s="135"/>
    </row>
    <row r="78" spans="1:22" ht="13.8" thickBot="1" x14ac:dyDescent="0.3">
      <c r="A78" s="101" t="s">
        <v>120</v>
      </c>
      <c r="B78" s="128"/>
      <c r="C78" s="128"/>
      <c r="D78" s="128"/>
      <c r="E78" s="128"/>
      <c r="F78" s="128"/>
      <c r="G78" s="128"/>
      <c r="H78" s="142"/>
      <c r="I78" s="143"/>
      <c r="J78" s="143"/>
      <c r="K78" s="144"/>
      <c r="N78" s="145"/>
      <c r="O78" s="146"/>
      <c r="P78" s="146"/>
      <c r="Q78" s="147"/>
      <c r="S78" s="135"/>
    </row>
    <row r="79" spans="1:22" ht="13.5" customHeight="1" x14ac:dyDescent="0.25">
      <c r="A79" s="148" t="s">
        <v>85</v>
      </c>
      <c r="B79" s="149"/>
      <c r="C79" s="149"/>
      <c r="D79" s="149"/>
      <c r="E79" s="149"/>
      <c r="F79" s="149"/>
      <c r="G79" s="149"/>
      <c r="H79" s="150"/>
      <c r="I79" s="150"/>
      <c r="J79" s="150"/>
      <c r="K79" s="150"/>
      <c r="N79" s="149"/>
      <c r="O79" s="149"/>
      <c r="P79" s="149"/>
      <c r="Q79" s="149"/>
      <c r="S79" s="135"/>
    </row>
    <row r="80" spans="1:22" x14ac:dyDescent="0.25">
      <c r="A80" s="72" t="s">
        <v>121</v>
      </c>
      <c r="B80" s="151"/>
      <c r="C80" s="151"/>
      <c r="D80" s="151"/>
      <c r="E80" s="151"/>
      <c r="F80" s="151"/>
      <c r="G80" s="151"/>
      <c r="H80" s="152">
        <v>0</v>
      </c>
      <c r="I80" s="152"/>
      <c r="J80" s="152"/>
      <c r="K80" s="152"/>
      <c r="N80" s="153">
        <v>563.03</v>
      </c>
      <c r="O80" s="153"/>
      <c r="P80" s="153"/>
      <c r="Q80" s="153"/>
      <c r="S80" s="135"/>
    </row>
    <row r="81" spans="1:22" x14ac:dyDescent="0.25">
      <c r="A81" s="72" t="s">
        <v>122</v>
      </c>
      <c r="B81" s="151"/>
      <c r="C81" s="151"/>
      <c r="D81" s="151"/>
      <c r="E81" s="151"/>
      <c r="F81" s="151"/>
      <c r="G81" s="151"/>
      <c r="H81" s="152">
        <v>0</v>
      </c>
      <c r="I81" s="152"/>
      <c r="J81" s="152"/>
      <c r="K81" s="152"/>
      <c r="N81" s="153">
        <v>4639.74</v>
      </c>
      <c r="O81" s="153"/>
      <c r="P81" s="153"/>
      <c r="Q81" s="153"/>
      <c r="S81" s="135"/>
      <c r="V81" s="154"/>
    </row>
    <row r="82" spans="1:22" x14ac:dyDescent="0.25">
      <c r="A82" s="72" t="s">
        <v>123</v>
      </c>
      <c r="B82" s="151"/>
      <c r="C82" s="151"/>
      <c r="D82" s="151"/>
      <c r="E82" s="151"/>
      <c r="F82" s="151"/>
      <c r="G82" s="151"/>
      <c r="H82" s="152">
        <v>0</v>
      </c>
      <c r="I82" s="152"/>
      <c r="J82" s="152"/>
      <c r="K82" s="152"/>
      <c r="N82" s="153">
        <v>0</v>
      </c>
      <c r="O82" s="153"/>
      <c r="P82" s="153"/>
      <c r="Q82" s="153"/>
      <c r="S82" s="135"/>
    </row>
    <row r="83" spans="1:22" x14ac:dyDescent="0.25">
      <c r="A83" s="127" t="s">
        <v>124</v>
      </c>
      <c r="B83" s="151"/>
      <c r="C83" s="151"/>
      <c r="D83" s="151"/>
      <c r="E83" s="151"/>
      <c r="F83" s="151"/>
      <c r="G83" s="151"/>
      <c r="H83" s="152">
        <v>0</v>
      </c>
      <c r="I83" s="152"/>
      <c r="J83" s="152"/>
      <c r="K83" s="152"/>
      <c r="N83" s="153">
        <v>611.08000000000004</v>
      </c>
      <c r="O83" s="153"/>
      <c r="P83" s="153"/>
      <c r="Q83" s="153"/>
      <c r="S83" s="135"/>
    </row>
    <row r="84" spans="1:22" x14ac:dyDescent="0.25">
      <c r="A84" s="101" t="s">
        <v>125</v>
      </c>
      <c r="B84" s="155"/>
      <c r="C84" s="155"/>
      <c r="D84" s="155"/>
      <c r="E84" s="155"/>
      <c r="F84" s="155"/>
      <c r="G84" s="155"/>
      <c r="H84" s="156">
        <f>+H80+H81-H83</f>
        <v>0</v>
      </c>
      <c r="I84" s="157"/>
      <c r="J84" s="157"/>
      <c r="K84" s="157"/>
      <c r="N84" s="158">
        <v>4591.6899999999996</v>
      </c>
      <c r="O84" s="159"/>
      <c r="P84" s="159"/>
      <c r="Q84" s="159"/>
      <c r="S84" s="135"/>
    </row>
    <row r="85" spans="1:22" x14ac:dyDescent="0.25">
      <c r="B85" s="151"/>
      <c r="C85" s="151"/>
      <c r="D85" s="151"/>
      <c r="E85" s="151"/>
      <c r="F85" s="151"/>
      <c r="G85" s="151"/>
      <c r="H85" s="136"/>
      <c r="I85" s="137"/>
      <c r="J85" s="137"/>
      <c r="K85" s="138"/>
      <c r="S85" s="135"/>
    </row>
    <row r="86" spans="1:22" x14ac:dyDescent="0.25">
      <c r="H86" s="160"/>
      <c r="I86" s="161"/>
      <c r="J86" s="161"/>
      <c r="K86" s="162"/>
      <c r="S86" s="135"/>
    </row>
    <row r="87" spans="1:22" x14ac:dyDescent="0.25">
      <c r="H87" s="160"/>
      <c r="I87" s="161"/>
      <c r="J87" s="161"/>
      <c r="K87" s="162"/>
      <c r="S87" s="135"/>
    </row>
    <row r="88" spans="1:22" x14ac:dyDescent="0.25">
      <c r="H88" s="160"/>
      <c r="I88" s="161"/>
      <c r="J88" s="161"/>
      <c r="K88" s="162"/>
      <c r="S88" s="135"/>
    </row>
    <row r="89" spans="1:22" x14ac:dyDescent="0.25">
      <c r="H89" s="160"/>
      <c r="I89" s="161"/>
      <c r="J89" s="161"/>
      <c r="K89" s="162"/>
      <c r="S89" s="135"/>
    </row>
    <row r="90" spans="1:22" x14ac:dyDescent="0.25">
      <c r="H90" s="160"/>
      <c r="I90" s="161"/>
      <c r="J90" s="161"/>
      <c r="K90" s="162"/>
      <c r="S90" s="135"/>
    </row>
    <row r="91" spans="1:22" x14ac:dyDescent="0.25">
      <c r="H91" s="160"/>
      <c r="I91" s="161"/>
      <c r="J91" s="161"/>
      <c r="K91" s="162"/>
      <c r="S91" s="135"/>
    </row>
    <row r="92" spans="1:22" x14ac:dyDescent="0.25">
      <c r="H92" s="160"/>
      <c r="I92" s="161"/>
      <c r="J92" s="161"/>
      <c r="K92" s="162"/>
      <c r="S92" s="135"/>
    </row>
    <row r="93" spans="1:22" x14ac:dyDescent="0.25">
      <c r="H93" s="160"/>
      <c r="I93" s="161"/>
      <c r="J93" s="161"/>
      <c r="K93" s="162"/>
      <c r="S93" s="135"/>
    </row>
    <row r="94" spans="1:22" x14ac:dyDescent="0.25">
      <c r="H94" s="160"/>
      <c r="I94" s="161"/>
      <c r="J94" s="161"/>
      <c r="K94" s="162"/>
      <c r="S94" s="135"/>
    </row>
    <row r="95" spans="1:22" x14ac:dyDescent="0.25">
      <c r="H95" s="160"/>
      <c r="I95" s="161"/>
      <c r="J95" s="161"/>
      <c r="K95" s="162"/>
      <c r="S95" s="135"/>
    </row>
    <row r="96" spans="1:22" x14ac:dyDescent="0.25">
      <c r="H96" s="160"/>
      <c r="I96" s="161"/>
      <c r="J96" s="161"/>
      <c r="K96" s="162"/>
      <c r="S96" s="135"/>
    </row>
    <row r="97" spans="8:19" x14ac:dyDescent="0.25">
      <c r="H97" s="160"/>
      <c r="I97" s="161"/>
      <c r="J97" s="161"/>
      <c r="K97" s="162"/>
      <c r="S97" s="135"/>
    </row>
    <row r="98" spans="8:19" x14ac:dyDescent="0.25">
      <c r="H98" s="160"/>
      <c r="I98" s="161"/>
      <c r="J98" s="161"/>
      <c r="K98" s="162"/>
      <c r="S98" s="135"/>
    </row>
    <row r="99" spans="8:19" x14ac:dyDescent="0.25">
      <c r="H99" s="160"/>
      <c r="I99" s="161"/>
      <c r="J99" s="161"/>
      <c r="K99" s="162"/>
      <c r="S99" s="135"/>
    </row>
    <row r="100" spans="8:19" x14ac:dyDescent="0.25">
      <c r="H100" s="160"/>
      <c r="I100" s="161"/>
      <c r="J100" s="161"/>
      <c r="K100" s="162"/>
      <c r="S100" s="135"/>
    </row>
    <row r="101" spans="8:19" x14ac:dyDescent="0.25">
      <c r="H101" s="160"/>
      <c r="I101" s="161"/>
      <c r="J101" s="161"/>
      <c r="K101" s="162"/>
      <c r="S101" s="135"/>
    </row>
    <row r="102" spans="8:19" x14ac:dyDescent="0.25">
      <c r="H102" s="160"/>
      <c r="I102" s="161"/>
      <c r="J102" s="161"/>
      <c r="K102" s="162"/>
      <c r="S102" s="135"/>
    </row>
    <row r="103" spans="8:19" x14ac:dyDescent="0.25">
      <c r="H103" s="160"/>
      <c r="I103" s="161"/>
      <c r="J103" s="161"/>
      <c r="K103" s="162"/>
      <c r="S103" s="135"/>
    </row>
    <row r="104" spans="8:19" x14ac:dyDescent="0.25">
      <c r="H104" s="160"/>
      <c r="I104" s="161"/>
      <c r="J104" s="161"/>
      <c r="K104" s="162"/>
      <c r="S104" s="135"/>
    </row>
    <row r="105" spans="8:19" x14ac:dyDescent="0.25">
      <c r="H105" s="160"/>
      <c r="I105" s="161"/>
      <c r="J105" s="161"/>
      <c r="K105" s="162"/>
      <c r="S105" s="135"/>
    </row>
    <row r="106" spans="8:19" x14ac:dyDescent="0.25">
      <c r="H106" s="160"/>
      <c r="I106" s="161"/>
      <c r="J106" s="161"/>
      <c r="K106" s="162"/>
      <c r="S106" s="135"/>
    </row>
    <row r="107" spans="8:19" x14ac:dyDescent="0.25">
      <c r="H107" s="160"/>
      <c r="I107" s="161"/>
      <c r="J107" s="161"/>
      <c r="K107" s="162"/>
      <c r="S107" s="135"/>
    </row>
    <row r="108" spans="8:19" x14ac:dyDescent="0.25">
      <c r="H108" s="160"/>
      <c r="I108" s="161"/>
      <c r="J108" s="161"/>
      <c r="K108" s="162"/>
      <c r="S108" s="135"/>
    </row>
    <row r="109" spans="8:19" x14ac:dyDescent="0.25">
      <c r="H109" s="160"/>
      <c r="I109" s="161"/>
      <c r="J109" s="161"/>
      <c r="K109" s="162"/>
    </row>
    <row r="110" spans="8:19" x14ac:dyDescent="0.25">
      <c r="H110" s="160"/>
      <c r="I110" s="161"/>
      <c r="J110" s="161"/>
      <c r="K110" s="162"/>
    </row>
    <row r="111" spans="8:19" x14ac:dyDescent="0.25">
      <c r="H111" s="160"/>
      <c r="I111" s="161"/>
      <c r="J111" s="161"/>
      <c r="K111" s="162"/>
    </row>
    <row r="112" spans="8:19" x14ac:dyDescent="0.25">
      <c r="H112" s="160"/>
      <c r="I112" s="161"/>
      <c r="J112" s="161"/>
      <c r="K112" s="162"/>
    </row>
    <row r="113" spans="8:11" x14ac:dyDescent="0.25">
      <c r="H113" s="160"/>
      <c r="I113" s="161"/>
      <c r="J113" s="161"/>
      <c r="K113" s="162"/>
    </row>
    <row r="114" spans="8:11" x14ac:dyDescent="0.25">
      <c r="H114" s="160"/>
      <c r="I114" s="161"/>
      <c r="J114" s="161"/>
      <c r="K114" s="162"/>
    </row>
    <row r="115" spans="8:11" x14ac:dyDescent="0.25">
      <c r="H115" s="160"/>
      <c r="I115" s="161"/>
      <c r="J115" s="161"/>
      <c r="K115" s="162"/>
    </row>
    <row r="116" spans="8:11" x14ac:dyDescent="0.25">
      <c r="H116" s="160"/>
      <c r="I116" s="161"/>
      <c r="J116" s="161"/>
      <c r="K116" s="162"/>
    </row>
    <row r="117" spans="8:11" x14ac:dyDescent="0.25">
      <c r="H117" s="160"/>
      <c r="I117" s="161"/>
      <c r="J117" s="161"/>
      <c r="K117" s="162"/>
    </row>
    <row r="118" spans="8:11" x14ac:dyDescent="0.25">
      <c r="H118" s="160"/>
      <c r="I118" s="161"/>
      <c r="J118" s="161"/>
      <c r="K118" s="162"/>
    </row>
    <row r="119" spans="8:11" x14ac:dyDescent="0.25">
      <c r="H119" s="160"/>
      <c r="I119" s="161"/>
      <c r="J119" s="161"/>
      <c r="K119" s="162"/>
    </row>
    <row r="120" spans="8:11" x14ac:dyDescent="0.25">
      <c r="H120" s="160"/>
      <c r="I120" s="161"/>
      <c r="J120" s="161"/>
      <c r="K120" s="162"/>
    </row>
    <row r="121" spans="8:11" x14ac:dyDescent="0.25">
      <c r="H121" s="160"/>
      <c r="I121" s="161"/>
      <c r="J121" s="161"/>
      <c r="K121" s="162"/>
    </row>
    <row r="122" spans="8:11" x14ac:dyDescent="0.25">
      <c r="H122" s="160"/>
      <c r="I122" s="161"/>
      <c r="J122" s="161"/>
      <c r="K122" s="162"/>
    </row>
    <row r="123" spans="8:11" x14ac:dyDescent="0.25">
      <c r="H123" s="160"/>
      <c r="I123" s="161"/>
      <c r="J123" s="161"/>
      <c r="K123" s="162"/>
    </row>
    <row r="124" spans="8:11" x14ac:dyDescent="0.25">
      <c r="H124" s="160"/>
      <c r="I124" s="161"/>
      <c r="J124" s="161"/>
      <c r="K124" s="162"/>
    </row>
    <row r="125" spans="8:11" x14ac:dyDescent="0.25">
      <c r="H125" s="160"/>
      <c r="I125" s="161"/>
      <c r="J125" s="161"/>
      <c r="K125" s="162"/>
    </row>
    <row r="126" spans="8:11" x14ac:dyDescent="0.25">
      <c r="H126" s="160"/>
      <c r="I126" s="161"/>
      <c r="J126" s="161"/>
      <c r="K126" s="162"/>
    </row>
    <row r="127" spans="8:11" x14ac:dyDescent="0.25">
      <c r="H127" s="160"/>
      <c r="I127" s="161"/>
      <c r="J127" s="161"/>
      <c r="K127" s="162"/>
    </row>
    <row r="128" spans="8:11" x14ac:dyDescent="0.25">
      <c r="H128" s="160"/>
      <c r="I128" s="161"/>
      <c r="J128" s="161"/>
      <c r="K128" s="162"/>
    </row>
    <row r="129" spans="8:11" x14ac:dyDescent="0.25">
      <c r="H129" s="160"/>
      <c r="I129" s="161"/>
      <c r="J129" s="161"/>
      <c r="K129" s="162"/>
    </row>
    <row r="130" spans="8:11" x14ac:dyDescent="0.25">
      <c r="H130" s="160"/>
      <c r="I130" s="161"/>
      <c r="J130" s="161"/>
      <c r="K130" s="162"/>
    </row>
    <row r="131" spans="8:11" x14ac:dyDescent="0.25">
      <c r="H131" s="160"/>
      <c r="I131" s="161"/>
      <c r="J131" s="161"/>
      <c r="K131" s="162"/>
    </row>
    <row r="132" spans="8:11" x14ac:dyDescent="0.25">
      <c r="H132" s="160"/>
      <c r="I132" s="161"/>
      <c r="J132" s="161"/>
      <c r="K132" s="162"/>
    </row>
    <row r="133" spans="8:11" x14ac:dyDescent="0.25">
      <c r="H133" s="160"/>
      <c r="I133" s="161"/>
      <c r="J133" s="161"/>
      <c r="K133" s="162"/>
    </row>
    <row r="134" spans="8:11" x14ac:dyDescent="0.25">
      <c r="H134" s="160"/>
      <c r="I134" s="161"/>
      <c r="J134" s="161"/>
      <c r="K134" s="162"/>
    </row>
    <row r="135" spans="8:11" x14ac:dyDescent="0.25">
      <c r="H135" s="160"/>
      <c r="I135" s="161"/>
      <c r="J135" s="161"/>
      <c r="K135" s="162"/>
    </row>
    <row r="136" spans="8:11" x14ac:dyDescent="0.25">
      <c r="H136" s="160"/>
      <c r="I136" s="161"/>
      <c r="J136" s="161"/>
      <c r="K136" s="162"/>
    </row>
    <row r="137" spans="8:11" x14ac:dyDescent="0.25">
      <c r="H137" s="160"/>
      <c r="I137" s="161"/>
      <c r="J137" s="161"/>
      <c r="K137" s="162"/>
    </row>
    <row r="138" spans="8:11" x14ac:dyDescent="0.25">
      <c r="H138" s="160"/>
      <c r="I138" s="161"/>
      <c r="J138" s="161"/>
      <c r="K138" s="162"/>
    </row>
    <row r="139" spans="8:11" x14ac:dyDescent="0.25">
      <c r="H139" s="160"/>
      <c r="I139" s="161"/>
      <c r="J139" s="161"/>
      <c r="K139" s="162"/>
    </row>
    <row r="140" spans="8:11" x14ac:dyDescent="0.25">
      <c r="H140" s="160"/>
      <c r="I140" s="161"/>
      <c r="J140" s="161"/>
      <c r="K140" s="162"/>
    </row>
    <row r="141" spans="8:11" x14ac:dyDescent="0.25">
      <c r="H141" s="95"/>
      <c r="I141" s="163"/>
      <c r="J141" s="163"/>
      <c r="K141" s="135"/>
    </row>
    <row r="142" spans="8:11" x14ac:dyDescent="0.25">
      <c r="H142" s="95"/>
      <c r="I142" s="163"/>
      <c r="J142" s="163"/>
      <c r="K142" s="135"/>
    </row>
    <row r="143" spans="8:11" x14ac:dyDescent="0.25">
      <c r="H143" s="95"/>
      <c r="I143" s="163"/>
      <c r="J143" s="163"/>
      <c r="K143" s="135"/>
    </row>
    <row r="144" spans="8:11" x14ac:dyDescent="0.25">
      <c r="H144" s="95"/>
      <c r="I144" s="163"/>
      <c r="J144" s="163"/>
      <c r="K144" s="135"/>
    </row>
    <row r="145" spans="8:11" x14ac:dyDescent="0.25">
      <c r="H145" s="95"/>
      <c r="I145" s="163"/>
      <c r="J145" s="163"/>
      <c r="K145" s="135"/>
    </row>
    <row r="146" spans="8:11" x14ac:dyDescent="0.25">
      <c r="H146" s="95"/>
      <c r="I146" s="163"/>
      <c r="J146" s="163"/>
      <c r="K146" s="135"/>
    </row>
    <row r="147" spans="8:11" x14ac:dyDescent="0.25">
      <c r="H147" s="95"/>
      <c r="I147" s="163"/>
      <c r="J147" s="163"/>
      <c r="K147" s="135"/>
    </row>
    <row r="148" spans="8:11" x14ac:dyDescent="0.25">
      <c r="H148" s="95"/>
      <c r="I148" s="163"/>
      <c r="J148" s="163"/>
      <c r="K148" s="135"/>
    </row>
    <row r="149" spans="8:11" x14ac:dyDescent="0.25">
      <c r="H149" s="95"/>
      <c r="I149" s="163"/>
      <c r="J149" s="163"/>
      <c r="K149" s="135"/>
    </row>
    <row r="150" spans="8:11" x14ac:dyDescent="0.25">
      <c r="H150" s="95"/>
      <c r="I150" s="163"/>
      <c r="J150" s="163"/>
      <c r="K150" s="135"/>
    </row>
    <row r="151" spans="8:11" x14ac:dyDescent="0.25">
      <c r="H151" s="95"/>
      <c r="I151" s="163"/>
      <c r="J151" s="163"/>
      <c r="K151" s="135"/>
    </row>
    <row r="152" spans="8:11" x14ac:dyDescent="0.25">
      <c r="H152" s="95"/>
      <c r="I152" s="163"/>
      <c r="J152" s="163"/>
      <c r="K152" s="135"/>
    </row>
    <row r="153" spans="8:11" x14ac:dyDescent="0.25">
      <c r="H153" s="95"/>
      <c r="I153" s="163"/>
      <c r="J153" s="163"/>
      <c r="K153" s="135"/>
    </row>
    <row r="154" spans="8:11" x14ac:dyDescent="0.25">
      <c r="H154" s="95"/>
      <c r="I154" s="163"/>
      <c r="J154" s="163"/>
      <c r="K154" s="135"/>
    </row>
    <row r="155" spans="8:11" x14ac:dyDescent="0.25">
      <c r="H155" s="95"/>
      <c r="I155" s="163"/>
      <c r="J155" s="163"/>
      <c r="K155" s="135"/>
    </row>
    <row r="156" spans="8:11" x14ac:dyDescent="0.25">
      <c r="H156" s="95"/>
      <c r="I156" s="163"/>
      <c r="J156" s="163"/>
      <c r="K156" s="135"/>
    </row>
    <row r="157" spans="8:11" x14ac:dyDescent="0.25">
      <c r="H157" s="95"/>
      <c r="I157" s="163"/>
      <c r="J157" s="163"/>
      <c r="K157" s="135"/>
    </row>
    <row r="158" spans="8:11" x14ac:dyDescent="0.25">
      <c r="H158" s="95"/>
      <c r="I158" s="163"/>
      <c r="J158" s="163"/>
      <c r="K158" s="135"/>
    </row>
    <row r="159" spans="8:11" x14ac:dyDescent="0.25">
      <c r="H159" s="95"/>
      <c r="I159" s="163"/>
      <c r="J159" s="163"/>
      <c r="K159" s="135"/>
    </row>
    <row r="160" spans="8:11" x14ac:dyDescent="0.25">
      <c r="H160" s="95"/>
      <c r="I160" s="163"/>
      <c r="J160" s="163"/>
      <c r="K160" s="135"/>
    </row>
    <row r="161" spans="8:11" x14ac:dyDescent="0.25">
      <c r="H161" s="95"/>
      <c r="I161" s="163"/>
      <c r="J161" s="163"/>
      <c r="K161" s="135"/>
    </row>
    <row r="162" spans="8:11" x14ac:dyDescent="0.25">
      <c r="H162" s="95"/>
      <c r="I162" s="163"/>
      <c r="J162" s="163"/>
      <c r="K162" s="135"/>
    </row>
    <row r="163" spans="8:11" x14ac:dyDescent="0.25">
      <c r="H163" s="95"/>
      <c r="I163" s="163"/>
      <c r="J163" s="163"/>
      <c r="K163" s="135"/>
    </row>
    <row r="164" spans="8:11" x14ac:dyDescent="0.25">
      <c r="H164" s="95"/>
      <c r="I164" s="163"/>
      <c r="J164" s="163"/>
      <c r="K164" s="135"/>
    </row>
    <row r="165" spans="8:11" x14ac:dyDescent="0.25">
      <c r="H165" s="95"/>
      <c r="I165" s="163"/>
      <c r="J165" s="163"/>
      <c r="K165" s="135"/>
    </row>
    <row r="166" spans="8:11" x14ac:dyDescent="0.25">
      <c r="H166" s="95"/>
      <c r="I166" s="163"/>
      <c r="J166" s="163"/>
      <c r="K166" s="135"/>
    </row>
    <row r="167" spans="8:11" x14ac:dyDescent="0.25">
      <c r="H167" s="95"/>
      <c r="I167" s="163"/>
      <c r="J167" s="163"/>
      <c r="K167" s="135"/>
    </row>
    <row r="168" spans="8:11" x14ac:dyDescent="0.25">
      <c r="H168" s="95"/>
      <c r="I168" s="163"/>
      <c r="J168" s="163"/>
      <c r="K168" s="135"/>
    </row>
    <row r="169" spans="8:11" x14ac:dyDescent="0.25">
      <c r="H169" s="95"/>
      <c r="I169" s="163"/>
      <c r="J169" s="163"/>
      <c r="K169" s="135"/>
    </row>
    <row r="170" spans="8:11" x14ac:dyDescent="0.25">
      <c r="H170" s="95"/>
      <c r="I170" s="163"/>
      <c r="J170" s="163"/>
      <c r="K170" s="135"/>
    </row>
    <row r="171" spans="8:11" x14ac:dyDescent="0.25">
      <c r="H171" s="95"/>
      <c r="I171" s="163"/>
      <c r="J171" s="163"/>
      <c r="K171" s="135"/>
    </row>
    <row r="172" spans="8:11" x14ac:dyDescent="0.25">
      <c r="H172" s="95"/>
      <c r="I172" s="163"/>
      <c r="J172" s="163"/>
      <c r="K172" s="135"/>
    </row>
    <row r="173" spans="8:11" x14ac:dyDescent="0.25">
      <c r="H173" s="95"/>
      <c r="I173" s="163"/>
      <c r="J173" s="163"/>
      <c r="K173" s="135"/>
    </row>
    <row r="174" spans="8:11" x14ac:dyDescent="0.25">
      <c r="H174" s="95"/>
      <c r="I174" s="163"/>
      <c r="J174" s="163"/>
      <c r="K174" s="135"/>
    </row>
    <row r="175" spans="8:11" x14ac:dyDescent="0.25">
      <c r="H175" s="95"/>
      <c r="I175" s="163"/>
      <c r="J175" s="163"/>
      <c r="K175" s="135"/>
    </row>
    <row r="176" spans="8:11" x14ac:dyDescent="0.25">
      <c r="H176" s="95"/>
      <c r="I176" s="163"/>
      <c r="J176" s="163"/>
      <c r="K176" s="135"/>
    </row>
    <row r="177" spans="8:11" x14ac:dyDescent="0.25">
      <c r="H177" s="95"/>
      <c r="I177" s="163"/>
      <c r="J177" s="163"/>
      <c r="K177" s="135"/>
    </row>
    <row r="178" spans="8:11" x14ac:dyDescent="0.25">
      <c r="H178" s="95"/>
      <c r="I178" s="163"/>
      <c r="J178" s="163"/>
      <c r="K178" s="135"/>
    </row>
    <row r="179" spans="8:11" x14ac:dyDescent="0.25">
      <c r="H179" s="95"/>
      <c r="I179" s="163"/>
      <c r="J179" s="163"/>
      <c r="K179" s="135"/>
    </row>
    <row r="180" spans="8:11" x14ac:dyDescent="0.25">
      <c r="H180" s="95"/>
      <c r="I180" s="163"/>
      <c r="J180" s="163"/>
      <c r="K180" s="135"/>
    </row>
    <row r="181" spans="8:11" x14ac:dyDescent="0.25">
      <c r="H181" s="95"/>
      <c r="I181" s="163"/>
      <c r="J181" s="163"/>
      <c r="K181" s="135"/>
    </row>
    <row r="182" spans="8:11" x14ac:dyDescent="0.25">
      <c r="H182" s="95"/>
      <c r="I182" s="163"/>
      <c r="J182" s="163"/>
      <c r="K182" s="135"/>
    </row>
    <row r="183" spans="8:11" x14ac:dyDescent="0.25">
      <c r="H183" s="95"/>
      <c r="I183" s="163"/>
      <c r="J183" s="163"/>
      <c r="K183" s="135"/>
    </row>
    <row r="184" spans="8:11" x14ac:dyDescent="0.25">
      <c r="H184" s="95"/>
      <c r="I184" s="163"/>
      <c r="J184" s="163"/>
      <c r="K184" s="135"/>
    </row>
    <row r="185" spans="8:11" x14ac:dyDescent="0.25">
      <c r="H185" s="95"/>
      <c r="I185" s="163"/>
      <c r="J185" s="163"/>
      <c r="K185" s="135"/>
    </row>
    <row r="186" spans="8:11" x14ac:dyDescent="0.25">
      <c r="H186" s="95"/>
      <c r="I186" s="163"/>
      <c r="J186" s="163"/>
      <c r="K186" s="135"/>
    </row>
    <row r="187" spans="8:11" x14ac:dyDescent="0.25">
      <c r="H187" s="95"/>
      <c r="I187" s="163"/>
      <c r="J187" s="163"/>
      <c r="K187" s="135"/>
    </row>
    <row r="188" spans="8:11" x14ac:dyDescent="0.25">
      <c r="H188" s="95"/>
      <c r="I188" s="163"/>
      <c r="J188" s="163"/>
      <c r="K188" s="135"/>
    </row>
    <row r="189" spans="8:11" x14ac:dyDescent="0.25">
      <c r="H189" s="95"/>
      <c r="I189" s="163"/>
      <c r="J189" s="163"/>
      <c r="K189" s="135"/>
    </row>
    <row r="190" spans="8:11" x14ac:dyDescent="0.25">
      <c r="H190" s="95"/>
      <c r="I190" s="163"/>
      <c r="J190" s="163"/>
      <c r="K190" s="135"/>
    </row>
    <row r="191" spans="8:11" x14ac:dyDescent="0.25">
      <c r="H191" s="95"/>
      <c r="I191" s="163"/>
      <c r="J191" s="163"/>
      <c r="K191" s="135"/>
    </row>
    <row r="192" spans="8:11" x14ac:dyDescent="0.25">
      <c r="H192" s="95"/>
      <c r="I192" s="163"/>
      <c r="J192" s="163"/>
      <c r="K192" s="135"/>
    </row>
    <row r="193" spans="8:11" x14ac:dyDescent="0.25">
      <c r="H193" s="95"/>
      <c r="I193" s="163"/>
      <c r="J193" s="163"/>
      <c r="K193" s="135"/>
    </row>
    <row r="194" spans="8:11" x14ac:dyDescent="0.25">
      <c r="H194" s="95"/>
      <c r="I194" s="163"/>
      <c r="J194" s="163"/>
      <c r="K194" s="135"/>
    </row>
    <row r="195" spans="8:11" x14ac:dyDescent="0.25">
      <c r="H195" s="95"/>
      <c r="I195" s="163"/>
      <c r="J195" s="163"/>
      <c r="K195" s="135"/>
    </row>
    <row r="196" spans="8:11" x14ac:dyDescent="0.25">
      <c r="H196" s="95"/>
      <c r="I196" s="163"/>
      <c r="J196" s="163"/>
      <c r="K196" s="135"/>
    </row>
    <row r="197" spans="8:11" x14ac:dyDescent="0.25">
      <c r="H197" s="95"/>
      <c r="I197" s="163"/>
      <c r="J197" s="163"/>
      <c r="K197" s="135"/>
    </row>
    <row r="198" spans="8:11" x14ac:dyDescent="0.25">
      <c r="H198" s="95"/>
      <c r="I198" s="163"/>
      <c r="J198" s="163"/>
      <c r="K198" s="135"/>
    </row>
    <row r="199" spans="8:11" x14ac:dyDescent="0.25">
      <c r="H199" s="95"/>
      <c r="I199" s="163"/>
      <c r="J199" s="163"/>
      <c r="K199" s="135"/>
    </row>
    <row r="200" spans="8:11" x14ac:dyDescent="0.25">
      <c r="H200" s="95"/>
      <c r="I200" s="163"/>
      <c r="J200" s="163"/>
      <c r="K200" s="135"/>
    </row>
    <row r="201" spans="8:11" x14ac:dyDescent="0.25">
      <c r="H201" s="95"/>
      <c r="I201" s="163"/>
      <c r="J201" s="163"/>
      <c r="K201" s="135"/>
    </row>
    <row r="202" spans="8:11" x14ac:dyDescent="0.25">
      <c r="H202" s="95"/>
      <c r="I202" s="163"/>
      <c r="J202" s="163"/>
      <c r="K202" s="135"/>
    </row>
    <row r="203" spans="8:11" x14ac:dyDescent="0.25">
      <c r="H203" s="95"/>
      <c r="I203" s="163"/>
      <c r="J203" s="163"/>
      <c r="K203" s="135"/>
    </row>
    <row r="204" spans="8:11" x14ac:dyDescent="0.25">
      <c r="H204" s="95"/>
      <c r="I204" s="163"/>
      <c r="J204" s="163"/>
      <c r="K204" s="135"/>
    </row>
    <row r="205" spans="8:11" x14ac:dyDescent="0.25">
      <c r="H205" s="95"/>
      <c r="I205" s="163"/>
      <c r="J205" s="163"/>
      <c r="K205" s="135"/>
    </row>
    <row r="206" spans="8:11" x14ac:dyDescent="0.25">
      <c r="H206" s="95"/>
      <c r="I206" s="163"/>
      <c r="J206" s="163"/>
      <c r="K206" s="135"/>
    </row>
    <row r="207" spans="8:11" x14ac:dyDescent="0.25">
      <c r="H207" s="95"/>
      <c r="I207" s="163"/>
      <c r="J207" s="163"/>
      <c r="K207" s="135"/>
    </row>
    <row r="208" spans="8:11" x14ac:dyDescent="0.25">
      <c r="H208" s="95"/>
      <c r="I208" s="163"/>
      <c r="J208" s="163"/>
      <c r="K208" s="135"/>
    </row>
    <row r="209" spans="8:11" x14ac:dyDescent="0.25">
      <c r="H209" s="95"/>
      <c r="I209" s="163"/>
      <c r="J209" s="163"/>
      <c r="K209" s="135"/>
    </row>
    <row r="210" spans="8:11" x14ac:dyDescent="0.25">
      <c r="H210" s="95"/>
      <c r="I210" s="163"/>
      <c r="J210" s="163"/>
    </row>
    <row r="211" spans="8:11" x14ac:dyDescent="0.25">
      <c r="H211" s="95"/>
      <c r="I211" s="163"/>
      <c r="J211" s="163"/>
    </row>
    <row r="212" spans="8:11" x14ac:dyDescent="0.25">
      <c r="H212" s="95"/>
      <c r="I212" s="163"/>
      <c r="J212" s="163"/>
    </row>
    <row r="213" spans="8:11" x14ac:dyDescent="0.25">
      <c r="H213" s="95"/>
      <c r="I213" s="163"/>
      <c r="J213" s="163"/>
    </row>
    <row r="214" spans="8:11" x14ac:dyDescent="0.25">
      <c r="H214" s="95"/>
      <c r="I214" s="163"/>
      <c r="J214" s="163"/>
    </row>
    <row r="215" spans="8:11" x14ac:dyDescent="0.25">
      <c r="H215" s="95"/>
      <c r="I215" s="163"/>
      <c r="J215" s="163"/>
    </row>
    <row r="216" spans="8:11" x14ac:dyDescent="0.25">
      <c r="H216" s="95"/>
      <c r="I216" s="163"/>
      <c r="J216" s="163"/>
    </row>
    <row r="217" spans="8:11" x14ac:dyDescent="0.25">
      <c r="H217" s="95"/>
      <c r="I217" s="163"/>
      <c r="J217" s="163"/>
    </row>
    <row r="218" spans="8:11" x14ac:dyDescent="0.25">
      <c r="H218" s="95"/>
      <c r="I218" s="163"/>
      <c r="J218" s="163"/>
    </row>
    <row r="219" spans="8:11" x14ac:dyDescent="0.25">
      <c r="H219" s="95"/>
      <c r="I219" s="163"/>
      <c r="J219" s="163"/>
    </row>
    <row r="220" spans="8:11" x14ac:dyDescent="0.25">
      <c r="H220" s="95"/>
      <c r="I220" s="163"/>
      <c r="J220" s="163"/>
    </row>
    <row r="221" spans="8:11" x14ac:dyDescent="0.25">
      <c r="H221" s="95"/>
      <c r="I221" s="163"/>
      <c r="J221" s="163"/>
    </row>
    <row r="222" spans="8:11" x14ac:dyDescent="0.25">
      <c r="H222" s="95"/>
      <c r="I222" s="163"/>
      <c r="J222" s="163"/>
    </row>
    <row r="223" spans="8:11" x14ac:dyDescent="0.25">
      <c r="H223" s="95"/>
      <c r="I223" s="163"/>
      <c r="J223" s="163"/>
    </row>
    <row r="224" spans="8:11" x14ac:dyDescent="0.25">
      <c r="H224" s="95"/>
      <c r="I224" s="163"/>
      <c r="J224" s="163"/>
    </row>
    <row r="225" spans="8:10" x14ac:dyDescent="0.25">
      <c r="H225" s="95"/>
      <c r="I225" s="163"/>
      <c r="J225" s="163"/>
    </row>
    <row r="226" spans="8:10" x14ac:dyDescent="0.25">
      <c r="H226" s="95"/>
      <c r="I226" s="163"/>
      <c r="J226" s="163"/>
    </row>
    <row r="227" spans="8:10" x14ac:dyDescent="0.25">
      <c r="H227" s="95"/>
      <c r="I227" s="163"/>
      <c r="J227" s="163"/>
    </row>
    <row r="228" spans="8:10" x14ac:dyDescent="0.25">
      <c r="H228" s="95"/>
      <c r="I228" s="163"/>
      <c r="J228" s="163"/>
    </row>
    <row r="229" spans="8:10" x14ac:dyDescent="0.25">
      <c r="H229" s="95"/>
      <c r="I229" s="163"/>
      <c r="J229" s="163"/>
    </row>
    <row r="230" spans="8:10" x14ac:dyDescent="0.25">
      <c r="H230" s="95"/>
      <c r="I230" s="163"/>
      <c r="J230" s="163"/>
    </row>
    <row r="231" spans="8:10" x14ac:dyDescent="0.25">
      <c r="H231" s="95"/>
      <c r="I231" s="163"/>
      <c r="J231" s="163"/>
    </row>
    <row r="232" spans="8:10" x14ac:dyDescent="0.25">
      <c r="H232" s="95"/>
      <c r="I232" s="163"/>
      <c r="J232" s="163"/>
    </row>
    <row r="233" spans="8:10" x14ac:dyDescent="0.25">
      <c r="H233" s="95"/>
      <c r="I233" s="163"/>
      <c r="J233" s="163"/>
    </row>
    <row r="234" spans="8:10" x14ac:dyDescent="0.25">
      <c r="H234" s="95"/>
      <c r="I234" s="163"/>
      <c r="J234" s="163"/>
    </row>
    <row r="235" spans="8:10" x14ac:dyDescent="0.25">
      <c r="H235" s="95"/>
      <c r="I235" s="163"/>
      <c r="J235" s="163"/>
    </row>
    <row r="236" spans="8:10" x14ac:dyDescent="0.25">
      <c r="H236" s="95"/>
      <c r="I236" s="163"/>
      <c r="J236" s="163"/>
    </row>
    <row r="237" spans="8:10" x14ac:dyDescent="0.25">
      <c r="H237" s="95"/>
      <c r="I237" s="163"/>
      <c r="J237" s="163"/>
    </row>
    <row r="238" spans="8:10" x14ac:dyDescent="0.25">
      <c r="H238" s="95"/>
      <c r="I238" s="163"/>
      <c r="J238" s="163"/>
    </row>
    <row r="239" spans="8:10" x14ac:dyDescent="0.25">
      <c r="H239" s="95"/>
      <c r="I239" s="163"/>
      <c r="J239" s="163"/>
    </row>
    <row r="240" spans="8:10" x14ac:dyDescent="0.25">
      <c r="H240" s="95"/>
      <c r="I240" s="163"/>
      <c r="J240" s="163"/>
    </row>
    <row r="241" spans="8:10" x14ac:dyDescent="0.25">
      <c r="H241" s="95"/>
      <c r="I241" s="163"/>
      <c r="J241" s="163"/>
    </row>
    <row r="242" spans="8:10" x14ac:dyDescent="0.25">
      <c r="H242" s="95"/>
      <c r="I242" s="163"/>
      <c r="J242" s="163"/>
    </row>
    <row r="243" spans="8:10" x14ac:dyDescent="0.25">
      <c r="H243" s="95"/>
      <c r="I243" s="163"/>
      <c r="J243" s="163"/>
    </row>
    <row r="244" spans="8:10" x14ac:dyDescent="0.25">
      <c r="H244" s="95"/>
      <c r="I244" s="163"/>
      <c r="J244" s="163"/>
    </row>
    <row r="245" spans="8:10" x14ac:dyDescent="0.25">
      <c r="H245" s="95"/>
      <c r="I245" s="163"/>
      <c r="J245" s="163"/>
    </row>
    <row r="246" spans="8:10" x14ac:dyDescent="0.25">
      <c r="H246" s="95"/>
      <c r="I246" s="163"/>
      <c r="J246" s="163"/>
    </row>
    <row r="247" spans="8:10" x14ac:dyDescent="0.25">
      <c r="H247" s="95"/>
      <c r="I247" s="163"/>
      <c r="J247" s="163"/>
    </row>
    <row r="248" spans="8:10" x14ac:dyDescent="0.25">
      <c r="H248" s="95"/>
      <c r="I248" s="163"/>
      <c r="J248" s="163"/>
    </row>
    <row r="249" spans="8:10" x14ac:dyDescent="0.25">
      <c r="H249" s="95"/>
      <c r="I249" s="163"/>
      <c r="J249" s="163"/>
    </row>
    <row r="250" spans="8:10" x14ac:dyDescent="0.25">
      <c r="H250" s="95"/>
      <c r="I250" s="163"/>
      <c r="J250" s="163"/>
    </row>
    <row r="251" spans="8:10" x14ac:dyDescent="0.25">
      <c r="H251" s="95"/>
      <c r="I251" s="163"/>
      <c r="J251" s="163"/>
    </row>
    <row r="252" spans="8:10" x14ac:dyDescent="0.25">
      <c r="H252" s="95"/>
      <c r="I252" s="163"/>
      <c r="J252" s="163"/>
    </row>
    <row r="253" spans="8:10" x14ac:dyDescent="0.25">
      <c r="H253" s="95"/>
      <c r="I253" s="163"/>
      <c r="J253" s="163"/>
    </row>
    <row r="254" spans="8:10" x14ac:dyDescent="0.25">
      <c r="H254" s="95"/>
      <c r="I254" s="163"/>
      <c r="J254" s="163"/>
    </row>
    <row r="255" spans="8:10" x14ac:dyDescent="0.25">
      <c r="H255" s="95"/>
      <c r="I255" s="163"/>
      <c r="J255" s="163"/>
    </row>
    <row r="256" spans="8:10" x14ac:dyDescent="0.25">
      <c r="H256" s="95"/>
      <c r="I256" s="163"/>
      <c r="J256" s="163"/>
    </row>
    <row r="257" spans="8:10" x14ac:dyDescent="0.25">
      <c r="H257" s="95"/>
      <c r="I257" s="163"/>
      <c r="J257" s="163"/>
    </row>
    <row r="258" spans="8:10" x14ac:dyDescent="0.25">
      <c r="H258" s="95"/>
      <c r="I258" s="163"/>
      <c r="J258" s="163"/>
    </row>
    <row r="259" spans="8:10" x14ac:dyDescent="0.25">
      <c r="H259" s="95"/>
      <c r="I259" s="163"/>
      <c r="J259" s="163"/>
    </row>
    <row r="260" spans="8:10" x14ac:dyDescent="0.25">
      <c r="H260" s="95"/>
      <c r="I260" s="163"/>
      <c r="J260" s="163"/>
    </row>
    <row r="261" spans="8:10" x14ac:dyDescent="0.25">
      <c r="H261" s="95"/>
      <c r="I261" s="163"/>
      <c r="J261" s="163"/>
    </row>
    <row r="262" spans="8:10" x14ac:dyDescent="0.25">
      <c r="H262" s="95"/>
      <c r="I262" s="163"/>
      <c r="J262" s="163"/>
    </row>
    <row r="263" spans="8:10" x14ac:dyDescent="0.25">
      <c r="H263" s="95"/>
      <c r="I263" s="163"/>
      <c r="J263" s="163"/>
    </row>
    <row r="264" spans="8:10" x14ac:dyDescent="0.25">
      <c r="H264" s="95"/>
      <c r="I264" s="163"/>
      <c r="J264" s="163"/>
    </row>
    <row r="265" spans="8:10" x14ac:dyDescent="0.25">
      <c r="H265" s="95"/>
      <c r="I265" s="163"/>
      <c r="J265" s="163"/>
    </row>
    <row r="266" spans="8:10" x14ac:dyDescent="0.25">
      <c r="H266" s="95"/>
      <c r="I266" s="163"/>
      <c r="J266" s="163"/>
    </row>
    <row r="267" spans="8:10" x14ac:dyDescent="0.25">
      <c r="H267" s="95"/>
      <c r="I267" s="163"/>
      <c r="J267" s="163"/>
    </row>
    <row r="268" spans="8:10" x14ac:dyDescent="0.25">
      <c r="H268" s="95"/>
      <c r="I268" s="163"/>
      <c r="J268" s="163"/>
    </row>
    <row r="269" spans="8:10" x14ac:dyDescent="0.25">
      <c r="H269" s="95"/>
      <c r="I269" s="163"/>
      <c r="J269" s="163"/>
    </row>
    <row r="270" spans="8:10" x14ac:dyDescent="0.25">
      <c r="H270" s="95"/>
      <c r="I270" s="163"/>
      <c r="J270" s="163"/>
    </row>
    <row r="271" spans="8:10" x14ac:dyDescent="0.25">
      <c r="H271" s="95"/>
      <c r="I271" s="163"/>
      <c r="J271" s="163"/>
    </row>
    <row r="272" spans="8:10" x14ac:dyDescent="0.25">
      <c r="H272" s="95"/>
      <c r="I272" s="163"/>
      <c r="J272" s="163"/>
    </row>
    <row r="273" spans="8:10" x14ac:dyDescent="0.25">
      <c r="H273" s="95"/>
      <c r="I273" s="163"/>
      <c r="J273" s="163"/>
    </row>
    <row r="274" spans="8:10" x14ac:dyDescent="0.25">
      <c r="H274" s="95"/>
      <c r="I274" s="163"/>
      <c r="J274" s="163"/>
    </row>
    <row r="275" spans="8:10" x14ac:dyDescent="0.25">
      <c r="H275" s="95"/>
      <c r="I275" s="163"/>
      <c r="J275" s="163"/>
    </row>
    <row r="276" spans="8:10" x14ac:dyDescent="0.25">
      <c r="H276" s="95"/>
      <c r="I276" s="163"/>
      <c r="J276" s="163"/>
    </row>
    <row r="277" spans="8:10" x14ac:dyDescent="0.25">
      <c r="H277" s="95"/>
      <c r="I277" s="163"/>
      <c r="J277" s="163"/>
    </row>
    <row r="278" spans="8:10" x14ac:dyDescent="0.25">
      <c r="H278" s="95"/>
      <c r="I278" s="163"/>
      <c r="J278" s="163"/>
    </row>
    <row r="279" spans="8:10" x14ac:dyDescent="0.25">
      <c r="H279" s="95"/>
      <c r="I279" s="163"/>
      <c r="J279" s="163"/>
    </row>
    <row r="280" spans="8:10" x14ac:dyDescent="0.25">
      <c r="H280" s="95"/>
      <c r="I280" s="163"/>
      <c r="J280" s="163"/>
    </row>
    <row r="281" spans="8:10" x14ac:dyDescent="0.25">
      <c r="H281" s="95"/>
      <c r="I281" s="163"/>
      <c r="J281" s="163"/>
    </row>
    <row r="282" spans="8:10" x14ac:dyDescent="0.25">
      <c r="H282" s="95"/>
      <c r="I282" s="163"/>
      <c r="J282" s="163"/>
    </row>
    <row r="283" spans="8:10" x14ac:dyDescent="0.25">
      <c r="H283" s="95"/>
      <c r="I283" s="163"/>
      <c r="J283" s="163"/>
    </row>
    <row r="284" spans="8:10" x14ac:dyDescent="0.25">
      <c r="H284" s="95"/>
      <c r="I284" s="163"/>
      <c r="J284" s="163"/>
    </row>
    <row r="285" spans="8:10" x14ac:dyDescent="0.25">
      <c r="H285" s="95"/>
      <c r="I285" s="163"/>
      <c r="J285" s="163"/>
    </row>
    <row r="286" spans="8:10" x14ac:dyDescent="0.25">
      <c r="H286" s="95"/>
      <c r="I286" s="163"/>
      <c r="J286" s="163"/>
    </row>
    <row r="287" spans="8:10" x14ac:dyDescent="0.25">
      <c r="H287" s="95"/>
      <c r="I287" s="163"/>
      <c r="J287" s="163"/>
    </row>
    <row r="288" spans="8:10" x14ac:dyDescent="0.25">
      <c r="H288" s="95"/>
      <c r="I288" s="163"/>
      <c r="J288" s="163"/>
    </row>
    <row r="289" spans="8:10" x14ac:dyDescent="0.25">
      <c r="H289" s="95"/>
      <c r="I289" s="163"/>
      <c r="J289" s="163"/>
    </row>
    <row r="290" spans="8:10" x14ac:dyDescent="0.25">
      <c r="H290" s="95"/>
      <c r="I290" s="163"/>
      <c r="J290" s="163"/>
    </row>
    <row r="291" spans="8:10" x14ac:dyDescent="0.25">
      <c r="H291" s="95"/>
      <c r="I291" s="163"/>
      <c r="J291" s="163"/>
    </row>
    <row r="292" spans="8:10" x14ac:dyDescent="0.25">
      <c r="H292" s="95"/>
      <c r="I292" s="163"/>
      <c r="J292" s="163"/>
    </row>
    <row r="293" spans="8:10" x14ac:dyDescent="0.25">
      <c r="H293" s="95"/>
      <c r="I293" s="163"/>
      <c r="J293" s="163"/>
    </row>
    <row r="294" spans="8:10" x14ac:dyDescent="0.25">
      <c r="H294" s="95"/>
      <c r="I294" s="163"/>
      <c r="J294" s="163"/>
    </row>
    <row r="295" spans="8:10" x14ac:dyDescent="0.25">
      <c r="H295" s="95"/>
      <c r="I295" s="163"/>
      <c r="J295" s="163"/>
    </row>
    <row r="296" spans="8:10" x14ac:dyDescent="0.25">
      <c r="H296" s="95"/>
      <c r="I296" s="163"/>
      <c r="J296" s="163"/>
    </row>
    <row r="297" spans="8:10" x14ac:dyDescent="0.25">
      <c r="H297" s="95"/>
      <c r="I297" s="163"/>
      <c r="J297" s="163"/>
    </row>
    <row r="298" spans="8:10" x14ac:dyDescent="0.25">
      <c r="H298" s="95"/>
      <c r="I298" s="163"/>
      <c r="J298" s="163"/>
    </row>
    <row r="299" spans="8:10" x14ac:dyDescent="0.25">
      <c r="H299" s="95"/>
      <c r="I299" s="163"/>
      <c r="J299" s="163"/>
    </row>
    <row r="300" spans="8:10" x14ac:dyDescent="0.25">
      <c r="H300" s="95"/>
      <c r="I300" s="163"/>
      <c r="J300" s="163"/>
    </row>
    <row r="301" spans="8:10" x14ac:dyDescent="0.25">
      <c r="H301" s="95"/>
      <c r="I301" s="163"/>
      <c r="J301" s="163"/>
    </row>
    <row r="302" spans="8:10" x14ac:dyDescent="0.25">
      <c r="H302" s="95"/>
      <c r="I302" s="163"/>
      <c r="J302" s="163"/>
    </row>
    <row r="303" spans="8:10" x14ac:dyDescent="0.25">
      <c r="H303" s="95"/>
      <c r="I303" s="163"/>
      <c r="J303" s="163"/>
    </row>
    <row r="304" spans="8:10" x14ac:dyDescent="0.25">
      <c r="H304" s="95"/>
      <c r="I304" s="163"/>
      <c r="J304" s="163"/>
    </row>
    <row r="305" spans="8:10" x14ac:dyDescent="0.25">
      <c r="H305" s="95"/>
      <c r="I305" s="163"/>
      <c r="J305" s="163"/>
    </row>
    <row r="306" spans="8:10" x14ac:dyDescent="0.25">
      <c r="H306" s="95"/>
      <c r="I306" s="163"/>
      <c r="J306" s="163"/>
    </row>
    <row r="307" spans="8:10" x14ac:dyDescent="0.25">
      <c r="H307" s="95"/>
      <c r="I307" s="163"/>
      <c r="J307" s="163"/>
    </row>
    <row r="308" spans="8:10" x14ac:dyDescent="0.25">
      <c r="H308" s="95"/>
      <c r="I308" s="163"/>
      <c r="J308" s="163"/>
    </row>
    <row r="309" spans="8:10" x14ac:dyDescent="0.25">
      <c r="H309" s="95"/>
      <c r="I309" s="163"/>
      <c r="J309" s="163"/>
    </row>
    <row r="310" spans="8:10" x14ac:dyDescent="0.25">
      <c r="H310" s="95"/>
      <c r="I310" s="163"/>
      <c r="J310" s="163"/>
    </row>
    <row r="311" spans="8:10" x14ac:dyDescent="0.25">
      <c r="H311" s="95"/>
      <c r="I311" s="163"/>
      <c r="J311" s="163"/>
    </row>
    <row r="312" spans="8:10" x14ac:dyDescent="0.25">
      <c r="H312" s="95"/>
      <c r="I312" s="163"/>
      <c r="J312" s="163"/>
    </row>
    <row r="313" spans="8:10" x14ac:dyDescent="0.25">
      <c r="H313" s="95"/>
      <c r="I313" s="163"/>
      <c r="J313" s="163"/>
    </row>
    <row r="314" spans="8:10" x14ac:dyDescent="0.25">
      <c r="H314" s="95"/>
      <c r="I314" s="163"/>
      <c r="J314" s="163"/>
    </row>
    <row r="315" spans="8:10" x14ac:dyDescent="0.25">
      <c r="H315" s="95"/>
      <c r="I315" s="163"/>
      <c r="J315" s="163"/>
    </row>
    <row r="316" spans="8:10" x14ac:dyDescent="0.25">
      <c r="H316" s="95"/>
      <c r="I316" s="163"/>
      <c r="J316" s="163"/>
    </row>
    <row r="317" spans="8:10" x14ac:dyDescent="0.25">
      <c r="H317" s="95"/>
      <c r="I317" s="163"/>
      <c r="J317" s="163"/>
    </row>
    <row r="318" spans="8:10" x14ac:dyDescent="0.25">
      <c r="H318" s="95"/>
      <c r="I318" s="163"/>
      <c r="J318" s="163"/>
    </row>
    <row r="319" spans="8:10" x14ac:dyDescent="0.25">
      <c r="H319" s="95"/>
      <c r="I319" s="163"/>
      <c r="J319" s="163"/>
    </row>
    <row r="320" spans="8:10" x14ac:dyDescent="0.25">
      <c r="H320" s="95"/>
      <c r="I320" s="163"/>
      <c r="J320" s="163"/>
    </row>
    <row r="321" spans="8:10" x14ac:dyDescent="0.25">
      <c r="H321" s="95"/>
      <c r="I321" s="163"/>
      <c r="J321" s="163"/>
    </row>
    <row r="322" spans="8:10" x14ac:dyDescent="0.25">
      <c r="H322" s="95"/>
      <c r="I322" s="163"/>
      <c r="J322" s="163"/>
    </row>
    <row r="323" spans="8:10" x14ac:dyDescent="0.25">
      <c r="H323" s="95"/>
      <c r="I323" s="163"/>
      <c r="J323" s="163"/>
    </row>
    <row r="324" spans="8:10" x14ac:dyDescent="0.25">
      <c r="H324" s="95"/>
      <c r="I324" s="163"/>
      <c r="J324" s="163"/>
    </row>
    <row r="325" spans="8:10" x14ac:dyDescent="0.25">
      <c r="H325" s="95"/>
      <c r="I325" s="163"/>
      <c r="J325" s="163"/>
    </row>
    <row r="326" spans="8:10" x14ac:dyDescent="0.25">
      <c r="H326" s="95"/>
      <c r="I326" s="163"/>
      <c r="J326" s="163"/>
    </row>
    <row r="327" spans="8:10" x14ac:dyDescent="0.25">
      <c r="H327" s="95"/>
      <c r="I327" s="163"/>
      <c r="J327" s="163"/>
    </row>
    <row r="328" spans="8:10" x14ac:dyDescent="0.25">
      <c r="H328" s="95"/>
      <c r="I328" s="163"/>
      <c r="J328" s="163"/>
    </row>
    <row r="329" spans="8:10" x14ac:dyDescent="0.25">
      <c r="H329" s="95"/>
      <c r="I329" s="163"/>
      <c r="J329" s="163"/>
    </row>
    <row r="330" spans="8:10" x14ac:dyDescent="0.25">
      <c r="H330" s="95"/>
      <c r="I330" s="163"/>
      <c r="J330" s="163"/>
    </row>
    <row r="331" spans="8:10" x14ac:dyDescent="0.25">
      <c r="H331" s="95"/>
      <c r="I331" s="163"/>
      <c r="J331" s="163"/>
    </row>
    <row r="332" spans="8:10" x14ac:dyDescent="0.25">
      <c r="H332" s="95"/>
      <c r="I332" s="163"/>
      <c r="J332" s="163"/>
    </row>
    <row r="333" spans="8:10" x14ac:dyDescent="0.25">
      <c r="H333" s="95"/>
      <c r="I333" s="163"/>
      <c r="J333" s="163"/>
    </row>
    <row r="334" spans="8:10" x14ac:dyDescent="0.25">
      <c r="H334" s="95"/>
      <c r="I334" s="163"/>
      <c r="J334" s="163"/>
    </row>
    <row r="335" spans="8:10" x14ac:dyDescent="0.25">
      <c r="H335" s="95"/>
      <c r="I335" s="163"/>
      <c r="J335" s="163"/>
    </row>
    <row r="336" spans="8:10" x14ac:dyDescent="0.25">
      <c r="H336" s="95"/>
      <c r="I336" s="163"/>
      <c r="J336" s="163"/>
    </row>
    <row r="337" spans="8:10" x14ac:dyDescent="0.25">
      <c r="H337" s="95"/>
      <c r="I337" s="163"/>
      <c r="J337" s="163"/>
    </row>
    <row r="338" spans="8:10" x14ac:dyDescent="0.25">
      <c r="H338" s="95"/>
      <c r="I338" s="163"/>
      <c r="J338" s="163"/>
    </row>
    <row r="339" spans="8:10" x14ac:dyDescent="0.25">
      <c r="H339" s="95"/>
      <c r="I339" s="163"/>
      <c r="J339" s="163"/>
    </row>
    <row r="340" spans="8:10" x14ac:dyDescent="0.25">
      <c r="H340" s="95"/>
      <c r="I340" s="163"/>
      <c r="J340" s="163"/>
    </row>
    <row r="341" spans="8:10" x14ac:dyDescent="0.25">
      <c r="H341" s="95"/>
      <c r="I341" s="163"/>
      <c r="J341" s="163"/>
    </row>
    <row r="342" spans="8:10" x14ac:dyDescent="0.25">
      <c r="H342" s="95"/>
      <c r="I342" s="163"/>
      <c r="J342" s="163"/>
    </row>
    <row r="343" spans="8:10" x14ac:dyDescent="0.25">
      <c r="H343" s="95"/>
      <c r="I343" s="163"/>
      <c r="J343" s="163"/>
    </row>
    <row r="344" spans="8:10" x14ac:dyDescent="0.25">
      <c r="H344" s="95"/>
      <c r="I344" s="163"/>
      <c r="J344" s="163"/>
    </row>
    <row r="345" spans="8:10" x14ac:dyDescent="0.25">
      <c r="H345" s="95"/>
      <c r="I345" s="163"/>
      <c r="J345" s="163"/>
    </row>
    <row r="346" spans="8:10" x14ac:dyDescent="0.25">
      <c r="H346" s="95"/>
      <c r="I346" s="163"/>
      <c r="J346" s="163"/>
    </row>
    <row r="347" spans="8:10" x14ac:dyDescent="0.25">
      <c r="H347" s="95"/>
      <c r="I347" s="163"/>
      <c r="J347" s="163"/>
    </row>
    <row r="348" spans="8:10" x14ac:dyDescent="0.25">
      <c r="H348" s="95"/>
      <c r="I348" s="163"/>
      <c r="J348" s="163"/>
    </row>
    <row r="349" spans="8:10" x14ac:dyDescent="0.25">
      <c r="H349" s="95"/>
      <c r="I349" s="163"/>
      <c r="J349" s="163"/>
    </row>
    <row r="350" spans="8:10" x14ac:dyDescent="0.25">
      <c r="H350" s="95"/>
      <c r="I350" s="163"/>
      <c r="J350" s="163"/>
    </row>
    <row r="351" spans="8:10" x14ac:dyDescent="0.25">
      <c r="H351" s="95"/>
      <c r="I351" s="163"/>
      <c r="J351" s="163"/>
    </row>
    <row r="352" spans="8:10" x14ac:dyDescent="0.25">
      <c r="H352" s="95"/>
      <c r="I352" s="163"/>
      <c r="J352" s="163"/>
    </row>
    <row r="353" spans="8:10" x14ac:dyDescent="0.25">
      <c r="H353" s="95"/>
      <c r="I353" s="163"/>
      <c r="J353" s="163"/>
    </row>
    <row r="354" spans="8:10" x14ac:dyDescent="0.25">
      <c r="H354" s="95"/>
      <c r="I354" s="163"/>
      <c r="J354" s="163"/>
    </row>
    <row r="355" spans="8:10" x14ac:dyDescent="0.25">
      <c r="H355" s="95"/>
      <c r="I355" s="163"/>
      <c r="J355" s="163"/>
    </row>
    <row r="356" spans="8:10" x14ac:dyDescent="0.25">
      <c r="H356" s="95"/>
      <c r="I356" s="163"/>
      <c r="J356" s="163"/>
    </row>
    <row r="357" spans="8:10" x14ac:dyDescent="0.25">
      <c r="H357" s="95"/>
      <c r="I357" s="163"/>
      <c r="J357" s="163"/>
    </row>
    <row r="358" spans="8:10" x14ac:dyDescent="0.25">
      <c r="H358" s="95"/>
      <c r="I358" s="163"/>
      <c r="J358" s="163"/>
    </row>
    <row r="359" spans="8:10" x14ac:dyDescent="0.25">
      <c r="H359" s="95"/>
      <c r="I359" s="163"/>
      <c r="J359" s="163"/>
    </row>
    <row r="360" spans="8:10" x14ac:dyDescent="0.25">
      <c r="H360" s="95"/>
      <c r="I360" s="163"/>
      <c r="J360" s="163"/>
    </row>
    <row r="361" spans="8:10" x14ac:dyDescent="0.25">
      <c r="H361" s="95"/>
      <c r="I361" s="163"/>
      <c r="J361" s="163"/>
    </row>
    <row r="362" spans="8:10" x14ac:dyDescent="0.25">
      <c r="H362" s="95"/>
      <c r="I362" s="163"/>
      <c r="J362" s="163"/>
    </row>
    <row r="363" spans="8:10" x14ac:dyDescent="0.25">
      <c r="H363" s="95"/>
      <c r="I363" s="163"/>
      <c r="J363" s="163"/>
    </row>
    <row r="364" spans="8:10" x14ac:dyDescent="0.25">
      <c r="H364" s="95"/>
      <c r="I364" s="163"/>
      <c r="J364" s="163"/>
    </row>
    <row r="365" spans="8:10" x14ac:dyDescent="0.25">
      <c r="H365" s="95"/>
      <c r="I365" s="163"/>
      <c r="J365" s="163"/>
    </row>
    <row r="366" spans="8:10" x14ac:dyDescent="0.25">
      <c r="H366" s="95"/>
      <c r="I366" s="163"/>
      <c r="J366" s="163"/>
    </row>
    <row r="367" spans="8:10" x14ac:dyDescent="0.25">
      <c r="H367" s="95"/>
      <c r="I367" s="163"/>
      <c r="J367" s="163"/>
    </row>
    <row r="368" spans="8:10" x14ac:dyDescent="0.25">
      <c r="H368" s="95"/>
      <c r="I368" s="163"/>
      <c r="J368" s="163"/>
    </row>
    <row r="369" spans="8:10" x14ac:dyDescent="0.25">
      <c r="H369" s="95"/>
      <c r="I369" s="163"/>
      <c r="J369" s="163"/>
    </row>
    <row r="370" spans="8:10" x14ac:dyDescent="0.25">
      <c r="H370" s="95"/>
      <c r="I370" s="163"/>
      <c r="J370" s="163"/>
    </row>
    <row r="371" spans="8:10" x14ac:dyDescent="0.25">
      <c r="H371" s="95"/>
      <c r="I371" s="163"/>
      <c r="J371" s="163"/>
    </row>
    <row r="372" spans="8:10" x14ac:dyDescent="0.25">
      <c r="H372" s="95"/>
      <c r="I372" s="163"/>
      <c r="J372" s="163"/>
    </row>
    <row r="373" spans="8:10" x14ac:dyDescent="0.25">
      <c r="H373" s="95"/>
      <c r="I373" s="163"/>
      <c r="J373" s="163"/>
    </row>
    <row r="374" spans="8:10" x14ac:dyDescent="0.25">
      <c r="H374" s="95"/>
      <c r="I374" s="163"/>
      <c r="J374" s="163"/>
    </row>
    <row r="375" spans="8:10" x14ac:dyDescent="0.25">
      <c r="H375" s="95"/>
      <c r="I375" s="163"/>
      <c r="J375" s="163"/>
    </row>
    <row r="376" spans="8:10" x14ac:dyDescent="0.25">
      <c r="H376" s="95"/>
      <c r="I376" s="163"/>
      <c r="J376" s="163"/>
    </row>
    <row r="377" spans="8:10" x14ac:dyDescent="0.25">
      <c r="H377" s="95"/>
      <c r="I377" s="163"/>
      <c r="J377" s="163"/>
    </row>
    <row r="378" spans="8:10" x14ac:dyDescent="0.25">
      <c r="H378" s="95"/>
      <c r="I378" s="163"/>
      <c r="J378" s="163"/>
    </row>
    <row r="379" spans="8:10" x14ac:dyDescent="0.25">
      <c r="H379" s="95"/>
      <c r="I379" s="163"/>
      <c r="J379" s="163"/>
    </row>
    <row r="380" spans="8:10" x14ac:dyDescent="0.25">
      <c r="H380" s="95"/>
      <c r="I380" s="163"/>
      <c r="J380" s="163"/>
    </row>
    <row r="381" spans="8:10" x14ac:dyDescent="0.25">
      <c r="H381" s="95"/>
      <c r="I381" s="163"/>
      <c r="J381" s="163"/>
    </row>
    <row r="382" spans="8:10" x14ac:dyDescent="0.25">
      <c r="H382" s="95"/>
      <c r="I382" s="163"/>
      <c r="J382" s="163"/>
    </row>
    <row r="383" spans="8:10" x14ac:dyDescent="0.25">
      <c r="H383" s="95"/>
      <c r="I383" s="163"/>
      <c r="J383" s="163"/>
    </row>
    <row r="384" spans="8:10" x14ac:dyDescent="0.25">
      <c r="H384" s="95"/>
      <c r="I384" s="163"/>
      <c r="J384" s="163"/>
    </row>
    <row r="385" spans="8:10" x14ac:dyDescent="0.25">
      <c r="H385" s="95"/>
      <c r="I385" s="163"/>
      <c r="J385" s="163"/>
    </row>
    <row r="386" spans="8:10" x14ac:dyDescent="0.25">
      <c r="H386" s="95"/>
      <c r="I386" s="163"/>
      <c r="J386" s="163"/>
    </row>
    <row r="387" spans="8:10" x14ac:dyDescent="0.25">
      <c r="H387" s="95"/>
      <c r="I387" s="163"/>
      <c r="J387" s="163"/>
    </row>
    <row r="388" spans="8:10" x14ac:dyDescent="0.25">
      <c r="H388" s="95"/>
      <c r="I388" s="163"/>
      <c r="J388" s="163"/>
    </row>
    <row r="389" spans="8:10" x14ac:dyDescent="0.25">
      <c r="H389" s="95"/>
      <c r="I389" s="163"/>
      <c r="J389" s="163"/>
    </row>
    <row r="390" spans="8:10" x14ac:dyDescent="0.25">
      <c r="H390" s="95"/>
      <c r="I390" s="163"/>
      <c r="J390" s="163"/>
    </row>
    <row r="391" spans="8:10" x14ac:dyDescent="0.25">
      <c r="H391" s="95"/>
      <c r="I391" s="163"/>
      <c r="J391" s="163"/>
    </row>
    <row r="392" spans="8:10" x14ac:dyDescent="0.25">
      <c r="H392" s="95"/>
      <c r="I392" s="163"/>
      <c r="J392" s="163"/>
    </row>
    <row r="393" spans="8:10" x14ac:dyDescent="0.25">
      <c r="H393" s="95"/>
      <c r="I393" s="163"/>
      <c r="J393" s="163"/>
    </row>
    <row r="394" spans="8:10" x14ac:dyDescent="0.25">
      <c r="H394" s="95"/>
      <c r="I394" s="163"/>
      <c r="J394" s="163"/>
    </row>
    <row r="395" spans="8:10" x14ac:dyDescent="0.25">
      <c r="H395" s="95"/>
      <c r="I395" s="163"/>
      <c r="J395" s="163"/>
    </row>
    <row r="396" spans="8:10" x14ac:dyDescent="0.25">
      <c r="H396" s="95"/>
      <c r="I396" s="163"/>
      <c r="J396" s="163"/>
    </row>
    <row r="397" spans="8:10" x14ac:dyDescent="0.25">
      <c r="H397" s="95"/>
      <c r="I397" s="163"/>
      <c r="J397" s="163"/>
    </row>
    <row r="398" spans="8:10" x14ac:dyDescent="0.25">
      <c r="H398" s="95"/>
      <c r="I398" s="163"/>
      <c r="J398" s="163"/>
    </row>
    <row r="399" spans="8:10" x14ac:dyDescent="0.25">
      <c r="H399" s="95"/>
      <c r="I399" s="163"/>
      <c r="J399" s="163"/>
    </row>
    <row r="400" spans="8:10" x14ac:dyDescent="0.25">
      <c r="H400" s="95"/>
      <c r="I400" s="163"/>
      <c r="J400" s="163"/>
    </row>
    <row r="401" spans="8:10" x14ac:dyDescent="0.25">
      <c r="H401" s="95"/>
      <c r="I401" s="163"/>
      <c r="J401" s="163"/>
    </row>
    <row r="402" spans="8:10" x14ac:dyDescent="0.25">
      <c r="H402" s="95"/>
      <c r="I402" s="163"/>
      <c r="J402" s="163"/>
    </row>
    <row r="403" spans="8:10" x14ac:dyDescent="0.25">
      <c r="H403" s="95"/>
      <c r="I403" s="163"/>
      <c r="J403" s="163"/>
    </row>
    <row r="404" spans="8:10" x14ac:dyDescent="0.25">
      <c r="H404" s="95"/>
      <c r="I404" s="163"/>
      <c r="J404" s="163"/>
    </row>
    <row r="405" spans="8:10" x14ac:dyDescent="0.25">
      <c r="H405" s="95"/>
      <c r="I405" s="163"/>
      <c r="J405" s="163"/>
    </row>
    <row r="406" spans="8:10" x14ac:dyDescent="0.25">
      <c r="H406" s="95"/>
      <c r="I406" s="163"/>
      <c r="J406" s="163"/>
    </row>
    <row r="407" spans="8:10" x14ac:dyDescent="0.25">
      <c r="H407" s="95"/>
      <c r="I407" s="163"/>
      <c r="J407" s="163"/>
    </row>
    <row r="408" spans="8:10" x14ac:dyDescent="0.25">
      <c r="H408" s="95"/>
      <c r="I408" s="163"/>
      <c r="J408" s="163"/>
    </row>
    <row r="409" spans="8:10" x14ac:dyDescent="0.25">
      <c r="H409" s="95"/>
      <c r="I409" s="163"/>
      <c r="J409" s="163"/>
    </row>
    <row r="410" spans="8:10" x14ac:dyDescent="0.25">
      <c r="H410" s="95"/>
      <c r="I410" s="163"/>
      <c r="J410" s="163"/>
    </row>
    <row r="411" spans="8:10" x14ac:dyDescent="0.25">
      <c r="H411" s="95"/>
      <c r="I411" s="163"/>
      <c r="J411" s="163"/>
    </row>
    <row r="412" spans="8:10" x14ac:dyDescent="0.25">
      <c r="H412" s="95"/>
      <c r="I412" s="163"/>
      <c r="J412" s="163"/>
    </row>
    <row r="413" spans="8:10" x14ac:dyDescent="0.25">
      <c r="H413" s="95"/>
      <c r="I413" s="163"/>
      <c r="J413" s="163"/>
    </row>
    <row r="414" spans="8:10" x14ac:dyDescent="0.25">
      <c r="H414" s="95"/>
      <c r="I414" s="163"/>
      <c r="J414" s="163"/>
    </row>
    <row r="415" spans="8:10" x14ac:dyDescent="0.25">
      <c r="H415" s="95"/>
      <c r="I415" s="163"/>
      <c r="J415" s="163"/>
    </row>
    <row r="416" spans="8:10" x14ac:dyDescent="0.25">
      <c r="H416" s="95"/>
      <c r="I416" s="163"/>
      <c r="J416" s="163"/>
    </row>
    <row r="417" spans="8:10" x14ac:dyDescent="0.25">
      <c r="H417" s="95"/>
      <c r="I417" s="163"/>
      <c r="J417" s="163"/>
    </row>
    <row r="418" spans="8:10" x14ac:dyDescent="0.25">
      <c r="H418" s="95"/>
      <c r="I418" s="163"/>
      <c r="J418" s="163"/>
    </row>
    <row r="419" spans="8:10" x14ac:dyDescent="0.25">
      <c r="H419" s="95"/>
      <c r="I419" s="163"/>
      <c r="J419" s="163"/>
    </row>
    <row r="420" spans="8:10" x14ac:dyDescent="0.25">
      <c r="H420" s="95"/>
      <c r="I420" s="163"/>
      <c r="J420" s="163"/>
    </row>
    <row r="421" spans="8:10" x14ac:dyDescent="0.25">
      <c r="H421" s="95"/>
      <c r="I421" s="163"/>
      <c r="J421" s="163"/>
    </row>
    <row r="422" spans="8:10" x14ac:dyDescent="0.25">
      <c r="H422" s="95"/>
      <c r="I422" s="163"/>
      <c r="J422" s="163"/>
    </row>
    <row r="423" spans="8:10" x14ac:dyDescent="0.25">
      <c r="H423" s="95"/>
      <c r="I423" s="163"/>
      <c r="J423" s="163"/>
    </row>
    <row r="424" spans="8:10" x14ac:dyDescent="0.25">
      <c r="H424" s="95"/>
      <c r="I424" s="163"/>
      <c r="J424" s="163"/>
    </row>
    <row r="425" spans="8:10" x14ac:dyDescent="0.25">
      <c r="H425" s="95"/>
      <c r="I425" s="163"/>
      <c r="J425" s="163"/>
    </row>
    <row r="426" spans="8:10" x14ac:dyDescent="0.25">
      <c r="H426" s="95"/>
      <c r="I426" s="163"/>
      <c r="J426" s="163"/>
    </row>
    <row r="427" spans="8:10" x14ac:dyDescent="0.25">
      <c r="H427" s="95"/>
      <c r="I427" s="163"/>
      <c r="J427" s="163"/>
    </row>
    <row r="428" spans="8:10" x14ac:dyDescent="0.25">
      <c r="H428" s="95"/>
      <c r="I428" s="163"/>
      <c r="J428" s="163"/>
    </row>
    <row r="429" spans="8:10" x14ac:dyDescent="0.25">
      <c r="H429" s="95"/>
      <c r="I429" s="163"/>
      <c r="J429" s="163"/>
    </row>
    <row r="430" spans="8:10" x14ac:dyDescent="0.25">
      <c r="H430" s="95"/>
      <c r="I430" s="163"/>
      <c r="J430" s="163"/>
    </row>
    <row r="431" spans="8:10" x14ac:dyDescent="0.25">
      <c r="H431" s="95"/>
      <c r="I431" s="163"/>
      <c r="J431" s="163"/>
    </row>
    <row r="432" spans="8:10" x14ac:dyDescent="0.25">
      <c r="H432" s="95"/>
      <c r="I432" s="163"/>
      <c r="J432" s="163"/>
    </row>
    <row r="433" spans="8:10" x14ac:dyDescent="0.25">
      <c r="H433" s="95"/>
      <c r="I433" s="163"/>
      <c r="J433" s="163"/>
    </row>
    <row r="434" spans="8:10" x14ac:dyDescent="0.25">
      <c r="H434" s="95"/>
      <c r="I434" s="163"/>
      <c r="J434" s="163"/>
    </row>
    <row r="435" spans="8:10" x14ac:dyDescent="0.25">
      <c r="H435" s="95"/>
      <c r="I435" s="163"/>
      <c r="J435" s="163"/>
    </row>
    <row r="436" spans="8:10" x14ac:dyDescent="0.25">
      <c r="H436" s="95"/>
      <c r="I436" s="163"/>
      <c r="J436" s="163"/>
    </row>
    <row r="437" spans="8:10" x14ac:dyDescent="0.25">
      <c r="H437" s="95"/>
      <c r="I437" s="163"/>
      <c r="J437" s="163"/>
    </row>
    <row r="438" spans="8:10" x14ac:dyDescent="0.25">
      <c r="H438" s="95"/>
      <c r="I438" s="163"/>
      <c r="J438" s="163"/>
    </row>
    <row r="439" spans="8:10" x14ac:dyDescent="0.25">
      <c r="H439" s="95"/>
      <c r="I439" s="163"/>
      <c r="J439" s="163"/>
    </row>
    <row r="440" spans="8:10" x14ac:dyDescent="0.25">
      <c r="H440" s="95"/>
      <c r="I440" s="163"/>
      <c r="J440" s="163"/>
    </row>
    <row r="441" spans="8:10" x14ac:dyDescent="0.25">
      <c r="H441" s="95"/>
      <c r="I441" s="163"/>
      <c r="J441" s="163"/>
    </row>
    <row r="442" spans="8:10" x14ac:dyDescent="0.25">
      <c r="H442" s="95"/>
      <c r="I442" s="163"/>
      <c r="J442" s="163"/>
    </row>
    <row r="443" spans="8:10" x14ac:dyDescent="0.25">
      <c r="H443" s="95"/>
      <c r="I443" s="163"/>
      <c r="J443" s="163"/>
    </row>
    <row r="444" spans="8:10" x14ac:dyDescent="0.25">
      <c r="H444" s="95"/>
      <c r="I444" s="163"/>
      <c r="J444" s="163"/>
    </row>
    <row r="445" spans="8:10" x14ac:dyDescent="0.25">
      <c r="H445" s="95"/>
      <c r="I445" s="163"/>
      <c r="J445" s="163"/>
    </row>
    <row r="446" spans="8:10" x14ac:dyDescent="0.25">
      <c r="H446" s="95"/>
      <c r="I446" s="163"/>
      <c r="J446" s="163"/>
    </row>
    <row r="447" spans="8:10" x14ac:dyDescent="0.25">
      <c r="H447" s="95"/>
      <c r="I447" s="163"/>
      <c r="J447" s="163"/>
    </row>
    <row r="448" spans="8:10" x14ac:dyDescent="0.25">
      <c r="H448" s="95"/>
      <c r="I448" s="163"/>
      <c r="J448" s="163"/>
    </row>
    <row r="449" spans="8:10" x14ac:dyDescent="0.25">
      <c r="H449" s="95"/>
      <c r="I449" s="163"/>
      <c r="J449" s="163"/>
    </row>
    <row r="450" spans="8:10" x14ac:dyDescent="0.25">
      <c r="H450" s="95"/>
      <c r="I450" s="163"/>
      <c r="J450" s="163"/>
    </row>
    <row r="451" spans="8:10" x14ac:dyDescent="0.25">
      <c r="H451" s="95"/>
      <c r="I451" s="163"/>
      <c r="J451" s="163"/>
    </row>
    <row r="452" spans="8:10" x14ac:dyDescent="0.25">
      <c r="H452" s="95"/>
      <c r="I452" s="163"/>
      <c r="J452" s="163"/>
    </row>
    <row r="453" spans="8:10" x14ac:dyDescent="0.25">
      <c r="H453" s="95"/>
      <c r="I453" s="163"/>
      <c r="J453" s="163"/>
    </row>
    <row r="454" spans="8:10" x14ac:dyDescent="0.25">
      <c r="H454" s="95"/>
      <c r="I454" s="163"/>
      <c r="J454" s="163"/>
    </row>
    <row r="455" spans="8:10" x14ac:dyDescent="0.25">
      <c r="H455" s="95"/>
      <c r="I455" s="163"/>
      <c r="J455" s="163"/>
    </row>
    <row r="456" spans="8:10" x14ac:dyDescent="0.25">
      <c r="H456" s="95"/>
      <c r="I456" s="163"/>
      <c r="J456" s="163"/>
    </row>
    <row r="457" spans="8:10" x14ac:dyDescent="0.25">
      <c r="H457" s="95"/>
      <c r="I457" s="163"/>
      <c r="J457" s="163"/>
    </row>
    <row r="458" spans="8:10" x14ac:dyDescent="0.25">
      <c r="H458" s="95"/>
      <c r="I458" s="163"/>
      <c r="J458" s="163"/>
    </row>
    <row r="459" spans="8:10" x14ac:dyDescent="0.25">
      <c r="H459" s="95"/>
      <c r="I459" s="163"/>
      <c r="J459" s="163"/>
    </row>
    <row r="460" spans="8:10" x14ac:dyDescent="0.25">
      <c r="H460" s="95"/>
      <c r="I460" s="163"/>
      <c r="J460" s="163"/>
    </row>
    <row r="461" spans="8:10" x14ac:dyDescent="0.25">
      <c r="H461" s="95"/>
      <c r="I461" s="163"/>
      <c r="J461" s="163"/>
    </row>
    <row r="462" spans="8:10" x14ac:dyDescent="0.25">
      <c r="H462" s="95"/>
      <c r="I462" s="163"/>
      <c r="J462" s="163"/>
    </row>
    <row r="463" spans="8:10" x14ac:dyDescent="0.25">
      <c r="H463" s="95"/>
      <c r="I463" s="163"/>
      <c r="J463" s="163"/>
    </row>
    <row r="464" spans="8:10" x14ac:dyDescent="0.25">
      <c r="H464" s="95"/>
      <c r="I464" s="163"/>
      <c r="J464" s="163"/>
    </row>
    <row r="465" spans="8:10" x14ac:dyDescent="0.25">
      <c r="H465" s="95"/>
      <c r="I465" s="163"/>
      <c r="J465" s="163"/>
    </row>
    <row r="466" spans="8:10" x14ac:dyDescent="0.25">
      <c r="H466" s="95"/>
      <c r="I466" s="163"/>
      <c r="J466" s="163"/>
    </row>
    <row r="467" spans="8:10" x14ac:dyDescent="0.25">
      <c r="H467" s="95"/>
      <c r="I467" s="163"/>
      <c r="J467" s="163"/>
    </row>
    <row r="468" spans="8:10" x14ac:dyDescent="0.25">
      <c r="H468" s="95"/>
      <c r="I468" s="163"/>
      <c r="J468" s="163"/>
    </row>
    <row r="469" spans="8:10" x14ac:dyDescent="0.25">
      <c r="H469" s="95"/>
      <c r="I469" s="163"/>
      <c r="J469" s="163"/>
    </row>
    <row r="470" spans="8:10" x14ac:dyDescent="0.25">
      <c r="H470" s="95"/>
      <c r="I470" s="163"/>
      <c r="J470" s="163"/>
    </row>
    <row r="471" spans="8:10" x14ac:dyDescent="0.25">
      <c r="H471" s="95"/>
      <c r="I471" s="163"/>
      <c r="J471" s="163"/>
    </row>
    <row r="472" spans="8:10" x14ac:dyDescent="0.25">
      <c r="H472" s="95"/>
      <c r="I472" s="163"/>
      <c r="J472" s="163"/>
    </row>
    <row r="473" spans="8:10" x14ac:dyDescent="0.25">
      <c r="H473" s="95"/>
      <c r="I473" s="163"/>
      <c r="J473" s="163"/>
    </row>
    <row r="474" spans="8:10" x14ac:dyDescent="0.25">
      <c r="H474" s="95"/>
      <c r="I474" s="163"/>
      <c r="J474" s="163"/>
    </row>
    <row r="475" spans="8:10" x14ac:dyDescent="0.25">
      <c r="H475" s="95"/>
      <c r="I475" s="163"/>
      <c r="J475" s="163"/>
    </row>
    <row r="476" spans="8:10" x14ac:dyDescent="0.25">
      <c r="H476" s="95"/>
      <c r="I476" s="163"/>
      <c r="J476" s="163"/>
    </row>
    <row r="477" spans="8:10" x14ac:dyDescent="0.25">
      <c r="H477" s="95"/>
      <c r="I477" s="163"/>
      <c r="J477" s="163"/>
    </row>
    <row r="478" spans="8:10" x14ac:dyDescent="0.25">
      <c r="H478" s="95"/>
      <c r="I478" s="163"/>
      <c r="J478" s="163"/>
    </row>
    <row r="479" spans="8:10" x14ac:dyDescent="0.25">
      <c r="H479" s="95"/>
      <c r="I479" s="163"/>
      <c r="J479" s="163"/>
    </row>
    <row r="480" spans="8:10" x14ac:dyDescent="0.25">
      <c r="H480" s="95"/>
      <c r="I480" s="163"/>
      <c r="J480" s="163"/>
    </row>
    <row r="481" spans="8:10" x14ac:dyDescent="0.25">
      <c r="H481" s="95"/>
      <c r="I481" s="163"/>
      <c r="J481" s="163"/>
    </row>
    <row r="482" spans="8:10" x14ac:dyDescent="0.25">
      <c r="H482" s="95"/>
      <c r="I482" s="163"/>
      <c r="J482" s="163"/>
    </row>
    <row r="483" spans="8:10" x14ac:dyDescent="0.25">
      <c r="H483" s="95"/>
      <c r="I483" s="163"/>
      <c r="J483" s="163"/>
    </row>
    <row r="484" spans="8:10" x14ac:dyDescent="0.25">
      <c r="H484" s="95"/>
      <c r="I484" s="163"/>
      <c r="J484" s="163"/>
    </row>
    <row r="485" spans="8:10" x14ac:dyDescent="0.25">
      <c r="H485" s="95"/>
      <c r="I485" s="163"/>
      <c r="J485" s="163"/>
    </row>
    <row r="486" spans="8:10" x14ac:dyDescent="0.25">
      <c r="H486" s="95"/>
      <c r="I486" s="163"/>
      <c r="J486" s="163"/>
    </row>
    <row r="487" spans="8:10" x14ac:dyDescent="0.25">
      <c r="H487" s="95"/>
      <c r="I487" s="163"/>
      <c r="J487" s="163"/>
    </row>
    <row r="488" spans="8:10" x14ac:dyDescent="0.25">
      <c r="H488" s="95"/>
      <c r="I488" s="163"/>
      <c r="J488" s="163"/>
    </row>
    <row r="489" spans="8:10" x14ac:dyDescent="0.25">
      <c r="H489" s="95"/>
      <c r="I489" s="163"/>
      <c r="J489" s="163"/>
    </row>
    <row r="490" spans="8:10" x14ac:dyDescent="0.25">
      <c r="H490" s="95"/>
      <c r="I490" s="163"/>
      <c r="J490" s="163"/>
    </row>
    <row r="491" spans="8:10" x14ac:dyDescent="0.25">
      <c r="H491" s="95"/>
      <c r="I491" s="163"/>
      <c r="J491" s="163"/>
    </row>
    <row r="492" spans="8:10" x14ac:dyDescent="0.25">
      <c r="H492" s="95"/>
      <c r="I492" s="163"/>
      <c r="J492" s="163"/>
    </row>
    <row r="493" spans="8:10" x14ac:dyDescent="0.25">
      <c r="H493" s="95"/>
      <c r="I493" s="163"/>
      <c r="J493" s="163"/>
    </row>
    <row r="494" spans="8:10" x14ac:dyDescent="0.25">
      <c r="H494" s="95"/>
      <c r="I494" s="163"/>
      <c r="J494" s="163"/>
    </row>
    <row r="495" spans="8:10" x14ac:dyDescent="0.25">
      <c r="H495" s="95"/>
      <c r="I495" s="163"/>
      <c r="J495" s="163"/>
    </row>
    <row r="496" spans="8:10" x14ac:dyDescent="0.25">
      <c r="H496" s="95"/>
      <c r="I496" s="163"/>
      <c r="J496" s="163"/>
    </row>
    <row r="497" spans="8:10" x14ac:dyDescent="0.25">
      <c r="H497" s="95"/>
      <c r="I497" s="163"/>
      <c r="J497" s="163"/>
    </row>
    <row r="498" spans="8:10" x14ac:dyDescent="0.25">
      <c r="H498" s="95"/>
      <c r="I498" s="163"/>
      <c r="J498" s="163"/>
    </row>
    <row r="499" spans="8:10" x14ac:dyDescent="0.25">
      <c r="H499" s="95"/>
      <c r="I499" s="163"/>
      <c r="J499" s="163"/>
    </row>
    <row r="500" spans="8:10" x14ac:dyDescent="0.25">
      <c r="H500" s="95"/>
      <c r="I500" s="163"/>
      <c r="J500" s="163"/>
    </row>
    <row r="501" spans="8:10" x14ac:dyDescent="0.25">
      <c r="H501" s="95"/>
      <c r="I501" s="163"/>
      <c r="J501" s="163"/>
    </row>
    <row r="502" spans="8:10" x14ac:dyDescent="0.25">
      <c r="H502" s="95"/>
      <c r="I502" s="163"/>
      <c r="J502" s="163"/>
    </row>
    <row r="503" spans="8:10" x14ac:dyDescent="0.25">
      <c r="H503" s="95"/>
      <c r="I503" s="163"/>
      <c r="J503" s="163"/>
    </row>
    <row r="504" spans="8:10" x14ac:dyDescent="0.25">
      <c r="H504" s="95"/>
      <c r="I504" s="163"/>
      <c r="J504" s="163"/>
    </row>
    <row r="505" spans="8:10" x14ac:dyDescent="0.25">
      <c r="H505" s="95"/>
      <c r="I505" s="163"/>
      <c r="J505" s="163"/>
    </row>
    <row r="506" spans="8:10" x14ac:dyDescent="0.25">
      <c r="H506" s="95"/>
      <c r="I506" s="163"/>
      <c r="J506" s="163"/>
    </row>
    <row r="507" spans="8:10" x14ac:dyDescent="0.25">
      <c r="H507" s="95"/>
      <c r="I507" s="163"/>
      <c r="J507" s="163"/>
    </row>
    <row r="508" spans="8:10" x14ac:dyDescent="0.25">
      <c r="H508" s="95"/>
      <c r="I508" s="163"/>
      <c r="J508" s="163"/>
    </row>
    <row r="509" spans="8:10" x14ac:dyDescent="0.25">
      <c r="H509" s="95"/>
      <c r="I509" s="163"/>
      <c r="J509" s="163"/>
    </row>
    <row r="510" spans="8:10" x14ac:dyDescent="0.25">
      <c r="H510" s="95"/>
      <c r="I510" s="163"/>
      <c r="J510" s="163"/>
    </row>
    <row r="511" spans="8:10" x14ac:dyDescent="0.25">
      <c r="H511" s="95"/>
      <c r="I511" s="163"/>
      <c r="J511" s="163"/>
    </row>
    <row r="512" spans="8:10" x14ac:dyDescent="0.25">
      <c r="H512" s="95"/>
      <c r="I512" s="163"/>
      <c r="J512" s="163"/>
    </row>
    <row r="513" spans="8:10" x14ac:dyDescent="0.25">
      <c r="H513" s="95"/>
      <c r="I513" s="163"/>
      <c r="J513" s="163"/>
    </row>
    <row r="514" spans="8:10" x14ac:dyDescent="0.25">
      <c r="H514" s="95"/>
      <c r="I514" s="163"/>
      <c r="J514" s="163"/>
    </row>
    <row r="515" spans="8:10" x14ac:dyDescent="0.25">
      <c r="H515" s="95"/>
      <c r="I515" s="163"/>
      <c r="J515" s="163"/>
    </row>
    <row r="516" spans="8:10" x14ac:dyDescent="0.25">
      <c r="H516" s="95"/>
      <c r="I516" s="163"/>
      <c r="J516" s="163"/>
    </row>
    <row r="517" spans="8:10" x14ac:dyDescent="0.25">
      <c r="H517" s="95"/>
      <c r="I517" s="163"/>
      <c r="J517" s="163"/>
    </row>
    <row r="518" spans="8:10" x14ac:dyDescent="0.25">
      <c r="H518" s="95"/>
      <c r="I518" s="163"/>
      <c r="J518" s="163"/>
    </row>
    <row r="519" spans="8:10" x14ac:dyDescent="0.25">
      <c r="H519" s="95"/>
      <c r="I519" s="163"/>
      <c r="J519" s="163"/>
    </row>
    <row r="520" spans="8:10" x14ac:dyDescent="0.25">
      <c r="H520" s="95"/>
      <c r="I520" s="163"/>
      <c r="J520" s="163"/>
    </row>
    <row r="521" spans="8:10" x14ac:dyDescent="0.25">
      <c r="H521" s="95"/>
      <c r="I521" s="163"/>
      <c r="J521" s="163"/>
    </row>
    <row r="522" spans="8:10" x14ac:dyDescent="0.25">
      <c r="H522" s="95"/>
      <c r="I522" s="163"/>
      <c r="J522" s="163"/>
    </row>
    <row r="523" spans="8:10" x14ac:dyDescent="0.25">
      <c r="H523" s="95"/>
      <c r="I523" s="163"/>
      <c r="J523" s="163"/>
    </row>
    <row r="524" spans="8:10" x14ac:dyDescent="0.25">
      <c r="H524" s="95"/>
      <c r="I524" s="163"/>
      <c r="J524" s="163"/>
    </row>
    <row r="525" spans="8:10" x14ac:dyDescent="0.25">
      <c r="H525" s="95"/>
      <c r="I525" s="163"/>
      <c r="J525" s="163"/>
    </row>
    <row r="526" spans="8:10" x14ac:dyDescent="0.25">
      <c r="H526" s="95"/>
      <c r="I526" s="163"/>
      <c r="J526" s="163"/>
    </row>
    <row r="527" spans="8:10" x14ac:dyDescent="0.25">
      <c r="H527" s="95"/>
      <c r="I527" s="163"/>
      <c r="J527" s="163"/>
    </row>
    <row r="528" spans="8:10" x14ac:dyDescent="0.25">
      <c r="H528" s="95"/>
      <c r="I528" s="163"/>
      <c r="J528" s="163"/>
    </row>
    <row r="529" spans="8:10" x14ac:dyDescent="0.25">
      <c r="H529" s="95"/>
      <c r="I529" s="163"/>
      <c r="J529" s="163"/>
    </row>
    <row r="530" spans="8:10" x14ac:dyDescent="0.25">
      <c r="H530" s="95"/>
      <c r="I530" s="163"/>
      <c r="J530" s="163"/>
    </row>
    <row r="531" spans="8:10" x14ac:dyDescent="0.25">
      <c r="H531" s="95"/>
      <c r="I531" s="163"/>
      <c r="J531" s="163"/>
    </row>
    <row r="532" spans="8:10" x14ac:dyDescent="0.25">
      <c r="H532" s="95"/>
      <c r="I532" s="163"/>
      <c r="J532" s="163"/>
    </row>
    <row r="533" spans="8:10" x14ac:dyDescent="0.25">
      <c r="H533" s="95"/>
      <c r="I533" s="163"/>
      <c r="J533" s="163"/>
    </row>
    <row r="534" spans="8:10" x14ac:dyDescent="0.25">
      <c r="H534" s="95"/>
      <c r="I534" s="163"/>
      <c r="J534" s="163"/>
    </row>
    <row r="535" spans="8:10" x14ac:dyDescent="0.25">
      <c r="H535" s="95"/>
      <c r="I535" s="163"/>
      <c r="J535" s="163"/>
    </row>
    <row r="536" spans="8:10" x14ac:dyDescent="0.25">
      <c r="H536" s="95"/>
      <c r="I536" s="163"/>
      <c r="J536" s="163"/>
    </row>
    <row r="537" spans="8:10" x14ac:dyDescent="0.25">
      <c r="H537" s="95"/>
      <c r="I537" s="163"/>
      <c r="J537" s="163"/>
    </row>
    <row r="538" spans="8:10" x14ac:dyDescent="0.25">
      <c r="H538" s="95"/>
      <c r="I538" s="163"/>
      <c r="J538" s="163"/>
    </row>
    <row r="539" spans="8:10" x14ac:dyDescent="0.25">
      <c r="H539" s="95"/>
      <c r="I539" s="163"/>
      <c r="J539" s="163"/>
    </row>
    <row r="540" spans="8:10" x14ac:dyDescent="0.25">
      <c r="H540" s="95"/>
      <c r="I540" s="163"/>
      <c r="J540" s="163"/>
    </row>
    <row r="541" spans="8:10" x14ac:dyDescent="0.25">
      <c r="H541" s="95"/>
      <c r="I541" s="163"/>
      <c r="J541" s="163"/>
    </row>
    <row r="542" spans="8:10" x14ac:dyDescent="0.25">
      <c r="H542" s="95"/>
      <c r="I542" s="163"/>
      <c r="J542" s="163"/>
    </row>
    <row r="543" spans="8:10" x14ac:dyDescent="0.25">
      <c r="H543" s="95"/>
      <c r="I543" s="163"/>
      <c r="J543" s="163"/>
    </row>
    <row r="544" spans="8:10" x14ac:dyDescent="0.25">
      <c r="H544" s="95"/>
      <c r="I544" s="163"/>
      <c r="J544" s="163"/>
    </row>
    <row r="545" spans="8:10" x14ac:dyDescent="0.25">
      <c r="H545" s="95"/>
      <c r="I545" s="163"/>
      <c r="J545" s="163"/>
    </row>
    <row r="546" spans="8:10" x14ac:dyDescent="0.25">
      <c r="H546" s="95"/>
      <c r="I546" s="163"/>
      <c r="J546" s="163"/>
    </row>
    <row r="547" spans="8:10" x14ac:dyDescent="0.25">
      <c r="H547" s="95"/>
      <c r="I547" s="163"/>
      <c r="J547" s="163"/>
    </row>
    <row r="548" spans="8:10" x14ac:dyDescent="0.25">
      <c r="H548" s="95"/>
      <c r="I548" s="163"/>
      <c r="J548" s="163"/>
    </row>
    <row r="549" spans="8:10" x14ac:dyDescent="0.25">
      <c r="H549" s="95"/>
      <c r="I549" s="163"/>
      <c r="J549" s="163"/>
    </row>
    <row r="550" spans="8:10" x14ac:dyDescent="0.25">
      <c r="H550" s="95"/>
      <c r="I550" s="163"/>
      <c r="J550" s="163"/>
    </row>
    <row r="551" spans="8:10" x14ac:dyDescent="0.25">
      <c r="H551" s="95"/>
      <c r="I551" s="163"/>
      <c r="J551" s="163"/>
    </row>
    <row r="552" spans="8:10" x14ac:dyDescent="0.25">
      <c r="H552" s="95"/>
      <c r="I552" s="163"/>
      <c r="J552" s="163"/>
    </row>
    <row r="553" spans="8:10" x14ac:dyDescent="0.25">
      <c r="H553" s="95"/>
      <c r="I553" s="163"/>
      <c r="J553" s="163"/>
    </row>
    <row r="554" spans="8:10" x14ac:dyDescent="0.25">
      <c r="H554" s="95"/>
      <c r="I554" s="163"/>
      <c r="J554" s="163"/>
    </row>
    <row r="555" spans="8:10" x14ac:dyDescent="0.25">
      <c r="H555" s="95"/>
      <c r="I555" s="163"/>
      <c r="J555" s="163"/>
    </row>
    <row r="556" spans="8:10" x14ac:dyDescent="0.25">
      <c r="H556" s="95"/>
      <c r="I556" s="163"/>
      <c r="J556" s="163"/>
    </row>
    <row r="557" spans="8:10" x14ac:dyDescent="0.25">
      <c r="H557" s="95"/>
      <c r="I557" s="163"/>
      <c r="J557" s="163"/>
    </row>
    <row r="558" spans="8:10" x14ac:dyDescent="0.25">
      <c r="H558" s="95"/>
      <c r="I558" s="163"/>
      <c r="J558" s="163"/>
    </row>
    <row r="559" spans="8:10" x14ac:dyDescent="0.25">
      <c r="H559" s="95"/>
      <c r="I559" s="163"/>
      <c r="J559" s="163"/>
    </row>
    <row r="560" spans="8:10" x14ac:dyDescent="0.25">
      <c r="H560" s="95"/>
      <c r="I560" s="163"/>
      <c r="J560" s="163"/>
    </row>
    <row r="561" spans="8:10" x14ac:dyDescent="0.25">
      <c r="H561" s="95"/>
      <c r="I561" s="163"/>
      <c r="J561" s="163"/>
    </row>
    <row r="562" spans="8:10" x14ac:dyDescent="0.25">
      <c r="H562" s="95"/>
      <c r="I562" s="163"/>
      <c r="J562" s="163"/>
    </row>
    <row r="563" spans="8:10" x14ac:dyDescent="0.25">
      <c r="H563" s="95"/>
      <c r="I563" s="163"/>
      <c r="J563" s="163"/>
    </row>
    <row r="564" spans="8:10" x14ac:dyDescent="0.25">
      <c r="H564" s="95"/>
      <c r="I564" s="163"/>
      <c r="J564" s="163"/>
    </row>
    <row r="565" spans="8:10" x14ac:dyDescent="0.25">
      <c r="H565" s="95"/>
      <c r="I565" s="163"/>
      <c r="J565" s="163"/>
    </row>
    <row r="566" spans="8:10" x14ac:dyDescent="0.25">
      <c r="H566" s="95"/>
      <c r="I566" s="163"/>
      <c r="J566" s="163"/>
    </row>
    <row r="567" spans="8:10" x14ac:dyDescent="0.25">
      <c r="H567" s="95"/>
      <c r="I567" s="163"/>
      <c r="J567" s="163"/>
    </row>
    <row r="568" spans="8:10" x14ac:dyDescent="0.25">
      <c r="H568" s="95"/>
      <c r="I568" s="163"/>
      <c r="J568" s="163"/>
    </row>
    <row r="569" spans="8:10" x14ac:dyDescent="0.25">
      <c r="H569" s="95"/>
      <c r="I569" s="163"/>
      <c r="J569" s="163"/>
    </row>
    <row r="570" spans="8:10" x14ac:dyDescent="0.25">
      <c r="H570" s="95"/>
      <c r="I570" s="163"/>
      <c r="J570" s="163"/>
    </row>
    <row r="571" spans="8:10" x14ac:dyDescent="0.25">
      <c r="H571" s="95"/>
      <c r="I571" s="163"/>
      <c r="J571" s="163"/>
    </row>
    <row r="572" spans="8:10" x14ac:dyDescent="0.25">
      <c r="H572" s="95"/>
      <c r="I572" s="163"/>
      <c r="J572" s="163"/>
    </row>
    <row r="573" spans="8:10" x14ac:dyDescent="0.25">
      <c r="H573" s="95"/>
      <c r="I573" s="163"/>
      <c r="J573" s="163"/>
    </row>
    <row r="574" spans="8:10" x14ac:dyDescent="0.25">
      <c r="H574" s="95"/>
      <c r="I574" s="163"/>
      <c r="J574" s="163"/>
    </row>
    <row r="575" spans="8:10" x14ac:dyDescent="0.25">
      <c r="H575" s="95"/>
      <c r="I575" s="163"/>
      <c r="J575" s="163"/>
    </row>
    <row r="576" spans="8:10" x14ac:dyDescent="0.25">
      <c r="H576" s="95"/>
      <c r="I576" s="163"/>
      <c r="J576" s="163"/>
    </row>
    <row r="577" spans="8:10" x14ac:dyDescent="0.25">
      <c r="H577" s="95"/>
      <c r="I577" s="163"/>
      <c r="J577" s="163"/>
    </row>
    <row r="578" spans="8:10" x14ac:dyDescent="0.25">
      <c r="H578" s="95"/>
      <c r="I578" s="163"/>
      <c r="J578" s="163"/>
    </row>
    <row r="579" spans="8:10" x14ac:dyDescent="0.25">
      <c r="H579" s="95"/>
      <c r="I579" s="163"/>
      <c r="J579" s="163"/>
    </row>
    <row r="580" spans="8:10" x14ac:dyDescent="0.25">
      <c r="H580" s="95"/>
      <c r="I580" s="163"/>
      <c r="J580" s="163"/>
    </row>
    <row r="581" spans="8:10" x14ac:dyDescent="0.25">
      <c r="H581" s="95"/>
      <c r="I581" s="163"/>
      <c r="J581" s="163"/>
    </row>
    <row r="582" spans="8:10" x14ac:dyDescent="0.25">
      <c r="H582" s="95"/>
      <c r="I582" s="163"/>
      <c r="J582" s="163"/>
    </row>
    <row r="583" spans="8:10" x14ac:dyDescent="0.25">
      <c r="H583" s="95"/>
      <c r="I583" s="163"/>
      <c r="J583" s="163"/>
    </row>
    <row r="584" spans="8:10" x14ac:dyDescent="0.25">
      <c r="H584" s="95"/>
      <c r="I584" s="163"/>
      <c r="J584" s="163"/>
    </row>
    <row r="585" spans="8:10" x14ac:dyDescent="0.25">
      <c r="H585" s="95"/>
      <c r="I585" s="163"/>
      <c r="J585" s="163"/>
    </row>
    <row r="586" spans="8:10" x14ac:dyDescent="0.25">
      <c r="H586" s="95"/>
      <c r="I586" s="163"/>
      <c r="J586" s="163"/>
    </row>
    <row r="587" spans="8:10" x14ac:dyDescent="0.25">
      <c r="H587" s="95"/>
      <c r="I587" s="163"/>
      <c r="J587" s="163"/>
    </row>
    <row r="588" spans="8:10" x14ac:dyDescent="0.25">
      <c r="H588" s="95"/>
      <c r="I588" s="163"/>
      <c r="J588" s="163"/>
    </row>
    <row r="589" spans="8:10" x14ac:dyDescent="0.25">
      <c r="H589" s="95"/>
      <c r="I589" s="163"/>
      <c r="J589" s="163"/>
    </row>
    <row r="590" spans="8:10" x14ac:dyDescent="0.25">
      <c r="H590" s="95"/>
      <c r="I590" s="163"/>
      <c r="J590" s="163"/>
    </row>
    <row r="591" spans="8:10" x14ac:dyDescent="0.25">
      <c r="H591" s="95"/>
      <c r="I591" s="163"/>
      <c r="J591" s="163"/>
    </row>
    <row r="592" spans="8:10" x14ac:dyDescent="0.25">
      <c r="H592" s="95"/>
      <c r="I592" s="163"/>
      <c r="J592" s="163"/>
    </row>
    <row r="593" spans="8:10" x14ac:dyDescent="0.25">
      <c r="H593" s="95"/>
      <c r="I593" s="163"/>
      <c r="J593" s="163"/>
    </row>
    <row r="594" spans="8:10" x14ac:dyDescent="0.25">
      <c r="H594" s="95"/>
      <c r="I594" s="163"/>
      <c r="J594" s="163"/>
    </row>
    <row r="595" spans="8:10" x14ac:dyDescent="0.25">
      <c r="H595" s="95"/>
      <c r="I595" s="163"/>
      <c r="J595" s="163"/>
    </row>
    <row r="596" spans="8:10" x14ac:dyDescent="0.25">
      <c r="H596" s="95"/>
      <c r="I596" s="163"/>
      <c r="J596" s="163"/>
    </row>
    <row r="597" spans="8:10" x14ac:dyDescent="0.25">
      <c r="H597" s="95"/>
      <c r="I597" s="163"/>
      <c r="J597" s="163"/>
    </row>
    <row r="598" spans="8:10" x14ac:dyDescent="0.25">
      <c r="H598" s="95"/>
      <c r="I598" s="163"/>
      <c r="J598" s="163"/>
    </row>
    <row r="599" spans="8:10" x14ac:dyDescent="0.25">
      <c r="H599" s="95"/>
      <c r="I599" s="163"/>
      <c r="J599" s="163"/>
    </row>
    <row r="600" spans="8:10" x14ac:dyDescent="0.25">
      <c r="H600" s="95"/>
      <c r="I600" s="163"/>
      <c r="J600" s="163"/>
    </row>
    <row r="601" spans="8:10" x14ac:dyDescent="0.25">
      <c r="H601" s="95"/>
      <c r="I601" s="163"/>
      <c r="J601" s="163"/>
    </row>
    <row r="602" spans="8:10" x14ac:dyDescent="0.25">
      <c r="H602" s="95"/>
      <c r="I602" s="163"/>
      <c r="J602" s="163"/>
    </row>
    <row r="603" spans="8:10" x14ac:dyDescent="0.25">
      <c r="H603" s="95"/>
      <c r="I603" s="163"/>
      <c r="J603" s="163"/>
    </row>
    <row r="604" spans="8:10" x14ac:dyDescent="0.25">
      <c r="H604" s="95"/>
      <c r="I604" s="163"/>
      <c r="J604" s="163"/>
    </row>
    <row r="605" spans="8:10" x14ac:dyDescent="0.25">
      <c r="H605" s="95"/>
      <c r="I605" s="163"/>
      <c r="J605" s="163"/>
    </row>
    <row r="606" spans="8:10" x14ac:dyDescent="0.25">
      <c r="H606" s="95"/>
      <c r="I606" s="163"/>
      <c r="J606" s="163"/>
    </row>
    <row r="607" spans="8:10" x14ac:dyDescent="0.25">
      <c r="H607" s="95"/>
      <c r="I607" s="163"/>
      <c r="J607" s="163"/>
    </row>
    <row r="608" spans="8:10" x14ac:dyDescent="0.25">
      <c r="H608" s="95"/>
      <c r="I608" s="163"/>
      <c r="J608" s="163"/>
    </row>
    <row r="609" spans="8:10" x14ac:dyDescent="0.25">
      <c r="H609" s="95"/>
      <c r="I609" s="163"/>
      <c r="J609" s="163"/>
    </row>
    <row r="610" spans="8:10" x14ac:dyDescent="0.25">
      <c r="H610" s="95"/>
      <c r="I610" s="163"/>
      <c r="J610" s="163"/>
    </row>
    <row r="611" spans="8:10" x14ac:dyDescent="0.25">
      <c r="H611" s="95"/>
      <c r="I611" s="163"/>
      <c r="J611" s="163"/>
    </row>
    <row r="612" spans="8:10" x14ac:dyDescent="0.25">
      <c r="H612" s="95"/>
      <c r="I612" s="163"/>
      <c r="J612" s="163"/>
    </row>
    <row r="613" spans="8:10" x14ac:dyDescent="0.25">
      <c r="H613" s="95"/>
      <c r="I613" s="163"/>
      <c r="J613" s="163"/>
    </row>
    <row r="614" spans="8:10" x14ac:dyDescent="0.25">
      <c r="H614" s="95"/>
      <c r="I614" s="163"/>
      <c r="J614" s="163"/>
    </row>
    <row r="615" spans="8:10" x14ac:dyDescent="0.25">
      <c r="H615" s="95"/>
      <c r="I615" s="163"/>
      <c r="J615" s="163"/>
    </row>
    <row r="616" spans="8:10" x14ac:dyDescent="0.25">
      <c r="H616" s="95"/>
      <c r="I616" s="163"/>
      <c r="J616" s="163"/>
    </row>
    <row r="617" spans="8:10" x14ac:dyDescent="0.25">
      <c r="H617" s="95"/>
      <c r="I617" s="163"/>
      <c r="J617" s="163"/>
    </row>
    <row r="618" spans="8:10" x14ac:dyDescent="0.25">
      <c r="H618" s="95"/>
      <c r="I618" s="163"/>
      <c r="J618" s="163"/>
    </row>
    <row r="619" spans="8:10" x14ac:dyDescent="0.25">
      <c r="H619" s="95"/>
      <c r="I619" s="163"/>
      <c r="J619" s="163"/>
    </row>
    <row r="620" spans="8:10" x14ac:dyDescent="0.25">
      <c r="H620" s="95"/>
      <c r="I620" s="163"/>
      <c r="J620" s="163"/>
    </row>
    <row r="621" spans="8:10" x14ac:dyDescent="0.25">
      <c r="H621" s="95"/>
      <c r="I621" s="163"/>
      <c r="J621" s="163"/>
    </row>
    <row r="622" spans="8:10" x14ac:dyDescent="0.25">
      <c r="H622" s="95"/>
      <c r="I622" s="163"/>
      <c r="J622" s="163"/>
    </row>
    <row r="623" spans="8:10" x14ac:dyDescent="0.25">
      <c r="H623" s="95"/>
      <c r="I623" s="163"/>
      <c r="J623" s="163"/>
    </row>
    <row r="624" spans="8:10" x14ac:dyDescent="0.25">
      <c r="H624" s="95"/>
      <c r="I624" s="163"/>
      <c r="J624" s="163"/>
    </row>
    <row r="625" spans="8:10" x14ac:dyDescent="0.25">
      <c r="H625" s="95"/>
      <c r="I625" s="163"/>
      <c r="J625" s="163"/>
    </row>
    <row r="626" spans="8:10" x14ac:dyDescent="0.25">
      <c r="H626" s="95"/>
      <c r="I626" s="163"/>
      <c r="J626" s="163"/>
    </row>
    <row r="627" spans="8:10" x14ac:dyDescent="0.25">
      <c r="H627" s="95"/>
      <c r="I627" s="163"/>
      <c r="J627" s="163"/>
    </row>
    <row r="628" spans="8:10" x14ac:dyDescent="0.25">
      <c r="H628" s="95"/>
      <c r="I628" s="163"/>
      <c r="J628" s="163"/>
    </row>
    <row r="629" spans="8:10" x14ac:dyDescent="0.25">
      <c r="H629" s="95"/>
      <c r="I629" s="163"/>
      <c r="J629" s="163"/>
    </row>
    <row r="630" spans="8:10" x14ac:dyDescent="0.25">
      <c r="H630" s="95"/>
      <c r="I630" s="163"/>
      <c r="J630" s="163"/>
    </row>
    <row r="631" spans="8:10" x14ac:dyDescent="0.25">
      <c r="H631" s="95"/>
      <c r="I631" s="163"/>
      <c r="J631" s="163"/>
    </row>
    <row r="632" spans="8:10" x14ac:dyDescent="0.25">
      <c r="H632" s="95"/>
      <c r="I632" s="163"/>
      <c r="J632" s="163"/>
    </row>
    <row r="633" spans="8:10" x14ac:dyDescent="0.25">
      <c r="H633" s="95"/>
      <c r="I633" s="163"/>
      <c r="J633" s="163"/>
    </row>
    <row r="634" spans="8:10" x14ac:dyDescent="0.25">
      <c r="H634" s="95"/>
      <c r="I634" s="163"/>
      <c r="J634" s="163"/>
    </row>
    <row r="635" spans="8:10" x14ac:dyDescent="0.25">
      <c r="H635" s="95"/>
      <c r="I635" s="163"/>
      <c r="J635" s="163"/>
    </row>
    <row r="636" spans="8:10" x14ac:dyDescent="0.25">
      <c r="H636" s="95"/>
      <c r="I636" s="163"/>
      <c r="J636" s="163"/>
    </row>
    <row r="637" spans="8:10" x14ac:dyDescent="0.25">
      <c r="H637" s="95"/>
      <c r="I637" s="163"/>
      <c r="J637" s="163"/>
    </row>
    <row r="638" spans="8:10" x14ac:dyDescent="0.25">
      <c r="H638" s="95"/>
      <c r="I638" s="163"/>
      <c r="J638" s="163"/>
    </row>
    <row r="639" spans="8:10" x14ac:dyDescent="0.25">
      <c r="H639" s="95"/>
      <c r="I639" s="163"/>
      <c r="J639" s="163"/>
    </row>
    <row r="640" spans="8:10" x14ac:dyDescent="0.25">
      <c r="H640" s="95"/>
      <c r="I640" s="163"/>
      <c r="J640" s="163"/>
    </row>
    <row r="641" spans="8:10" x14ac:dyDescent="0.25">
      <c r="H641" s="95"/>
      <c r="I641" s="163"/>
      <c r="J641" s="163"/>
    </row>
    <row r="642" spans="8:10" x14ac:dyDescent="0.25">
      <c r="H642" s="95"/>
      <c r="I642" s="163"/>
      <c r="J642" s="163"/>
    </row>
    <row r="643" spans="8:10" x14ac:dyDescent="0.25">
      <c r="H643" s="95"/>
      <c r="I643" s="163"/>
      <c r="J643" s="163"/>
    </row>
    <row r="644" spans="8:10" x14ac:dyDescent="0.25">
      <c r="H644" s="95"/>
      <c r="I644" s="163"/>
      <c r="J644" s="163"/>
    </row>
    <row r="645" spans="8:10" x14ac:dyDescent="0.25">
      <c r="H645" s="95"/>
      <c r="I645" s="163"/>
      <c r="J645" s="163"/>
    </row>
    <row r="646" spans="8:10" x14ac:dyDescent="0.25">
      <c r="H646" s="95"/>
      <c r="I646" s="163"/>
      <c r="J646" s="163"/>
    </row>
    <row r="647" spans="8:10" x14ac:dyDescent="0.25">
      <c r="H647" s="95"/>
      <c r="I647" s="163"/>
      <c r="J647" s="163"/>
    </row>
    <row r="648" spans="8:10" x14ac:dyDescent="0.25">
      <c r="H648" s="95"/>
      <c r="I648" s="163"/>
      <c r="J648" s="163"/>
    </row>
    <row r="649" spans="8:10" x14ac:dyDescent="0.25">
      <c r="H649" s="95"/>
      <c r="I649" s="163"/>
      <c r="J649" s="163"/>
    </row>
    <row r="650" spans="8:10" x14ac:dyDescent="0.25">
      <c r="H650" s="95"/>
      <c r="I650" s="163"/>
      <c r="J650" s="163"/>
    </row>
    <row r="651" spans="8:10" x14ac:dyDescent="0.25">
      <c r="H651" s="95"/>
      <c r="I651" s="163"/>
      <c r="J651" s="163"/>
    </row>
    <row r="652" spans="8:10" x14ac:dyDescent="0.25">
      <c r="H652" s="95"/>
      <c r="I652" s="163"/>
      <c r="J652" s="163"/>
    </row>
    <row r="653" spans="8:10" x14ac:dyDescent="0.25">
      <c r="H653" s="95"/>
      <c r="I653" s="163"/>
      <c r="J653" s="163"/>
    </row>
    <row r="654" spans="8:10" x14ac:dyDescent="0.25">
      <c r="H654" s="95"/>
      <c r="I654" s="163"/>
      <c r="J654" s="163"/>
    </row>
    <row r="655" spans="8:10" x14ac:dyDescent="0.25">
      <c r="H655" s="95"/>
      <c r="I655" s="163"/>
      <c r="J655" s="163"/>
    </row>
    <row r="656" spans="8:10" x14ac:dyDescent="0.25">
      <c r="H656" s="95"/>
      <c r="I656" s="163"/>
      <c r="J656" s="163"/>
    </row>
    <row r="657" spans="8:10" x14ac:dyDescent="0.25">
      <c r="H657" s="95"/>
      <c r="I657" s="163"/>
      <c r="J657" s="163"/>
    </row>
    <row r="658" spans="8:10" x14ac:dyDescent="0.25">
      <c r="H658" s="95"/>
      <c r="I658" s="163"/>
      <c r="J658" s="163"/>
    </row>
    <row r="659" spans="8:10" x14ac:dyDescent="0.25">
      <c r="H659" s="95"/>
      <c r="I659" s="163"/>
      <c r="J659" s="163"/>
    </row>
    <row r="660" spans="8:10" x14ac:dyDescent="0.25">
      <c r="H660" s="95"/>
      <c r="I660" s="163"/>
      <c r="J660" s="163"/>
    </row>
    <row r="661" spans="8:10" x14ac:dyDescent="0.25">
      <c r="H661" s="95"/>
      <c r="I661" s="163"/>
      <c r="J661" s="163"/>
    </row>
    <row r="662" spans="8:10" x14ac:dyDescent="0.25">
      <c r="H662" s="95"/>
      <c r="I662" s="163"/>
      <c r="J662" s="163"/>
    </row>
    <row r="663" spans="8:10" x14ac:dyDescent="0.25">
      <c r="H663" s="95"/>
      <c r="I663" s="163"/>
      <c r="J663" s="163"/>
    </row>
    <row r="664" spans="8:10" x14ac:dyDescent="0.25">
      <c r="H664" s="95"/>
      <c r="I664" s="163"/>
      <c r="J664" s="163"/>
    </row>
    <row r="665" spans="8:10" x14ac:dyDescent="0.25">
      <c r="H665" s="95"/>
      <c r="I665" s="163"/>
      <c r="J665" s="163"/>
    </row>
    <row r="666" spans="8:10" x14ac:dyDescent="0.25">
      <c r="H666" s="95"/>
      <c r="I666" s="163"/>
      <c r="J666" s="163"/>
    </row>
    <row r="667" spans="8:10" x14ac:dyDescent="0.25">
      <c r="H667" s="95"/>
      <c r="I667" s="163"/>
      <c r="J667" s="163"/>
    </row>
    <row r="668" spans="8:10" x14ac:dyDescent="0.25">
      <c r="H668" s="95"/>
      <c r="I668" s="163"/>
      <c r="J668" s="163"/>
    </row>
    <row r="669" spans="8:10" x14ac:dyDescent="0.25">
      <c r="H669" s="95"/>
      <c r="I669" s="163"/>
      <c r="J669" s="163"/>
    </row>
    <row r="670" spans="8:10" x14ac:dyDescent="0.25">
      <c r="H670" s="95"/>
      <c r="I670" s="163"/>
      <c r="J670" s="163"/>
    </row>
    <row r="671" spans="8:10" x14ac:dyDescent="0.25">
      <c r="H671" s="95"/>
      <c r="I671" s="163"/>
      <c r="J671" s="163"/>
    </row>
    <row r="672" spans="8:10" x14ac:dyDescent="0.25">
      <c r="H672" s="95"/>
      <c r="I672" s="163"/>
      <c r="J672" s="163"/>
    </row>
    <row r="673" spans="8:10" x14ac:dyDescent="0.25">
      <c r="H673" s="95"/>
      <c r="I673" s="163"/>
      <c r="J673" s="163"/>
    </row>
    <row r="674" spans="8:10" x14ac:dyDescent="0.25">
      <c r="H674" s="95"/>
      <c r="I674" s="163"/>
      <c r="J674" s="163"/>
    </row>
    <row r="675" spans="8:10" x14ac:dyDescent="0.25">
      <c r="H675" s="95"/>
      <c r="I675" s="163"/>
      <c r="J675" s="163"/>
    </row>
    <row r="676" spans="8:10" x14ac:dyDescent="0.25">
      <c r="H676" s="95"/>
      <c r="I676" s="163"/>
      <c r="J676" s="163"/>
    </row>
    <row r="677" spans="8:10" x14ac:dyDescent="0.25">
      <c r="H677" s="95"/>
      <c r="I677" s="163"/>
      <c r="J677" s="163"/>
    </row>
    <row r="678" spans="8:10" x14ac:dyDescent="0.25">
      <c r="H678" s="95"/>
      <c r="I678" s="163"/>
      <c r="J678" s="163"/>
    </row>
    <row r="679" spans="8:10" x14ac:dyDescent="0.25">
      <c r="H679" s="95"/>
      <c r="I679" s="163"/>
      <c r="J679" s="163"/>
    </row>
    <row r="680" spans="8:10" x14ac:dyDescent="0.25">
      <c r="H680" s="95"/>
      <c r="I680" s="163"/>
      <c r="J680" s="163"/>
    </row>
    <row r="681" spans="8:10" x14ac:dyDescent="0.25">
      <c r="H681" s="95"/>
      <c r="I681" s="163"/>
      <c r="J681" s="163"/>
    </row>
    <row r="682" spans="8:10" x14ac:dyDescent="0.25">
      <c r="H682" s="95"/>
      <c r="I682" s="163"/>
      <c r="J682" s="163"/>
    </row>
    <row r="683" spans="8:10" x14ac:dyDescent="0.25">
      <c r="H683" s="95"/>
      <c r="I683" s="163"/>
      <c r="J683" s="163"/>
    </row>
    <row r="684" spans="8:10" x14ac:dyDescent="0.25">
      <c r="H684" s="95"/>
      <c r="I684" s="163"/>
      <c r="J684" s="163"/>
    </row>
    <row r="685" spans="8:10" x14ac:dyDescent="0.25">
      <c r="H685" s="95"/>
      <c r="I685" s="163"/>
      <c r="J685" s="163"/>
    </row>
    <row r="686" spans="8:10" x14ac:dyDescent="0.25">
      <c r="H686" s="95"/>
      <c r="I686" s="163"/>
      <c r="J686" s="163"/>
    </row>
    <row r="687" spans="8:10" x14ac:dyDescent="0.25">
      <c r="H687" s="95"/>
      <c r="I687" s="163"/>
      <c r="J687" s="163"/>
    </row>
    <row r="688" spans="8:10" x14ac:dyDescent="0.25">
      <c r="H688" s="95"/>
      <c r="I688" s="163"/>
      <c r="J688" s="163"/>
    </row>
    <row r="689" spans="8:10" x14ac:dyDescent="0.25">
      <c r="H689" s="95"/>
      <c r="I689" s="163"/>
      <c r="J689" s="163"/>
    </row>
    <row r="690" spans="8:10" x14ac:dyDescent="0.25">
      <c r="H690" s="95"/>
      <c r="I690" s="163"/>
      <c r="J690" s="163"/>
    </row>
    <row r="691" spans="8:10" x14ac:dyDescent="0.25">
      <c r="H691" s="95"/>
      <c r="I691" s="163"/>
      <c r="J691" s="163"/>
    </row>
    <row r="692" spans="8:10" x14ac:dyDescent="0.25">
      <c r="H692" s="95"/>
      <c r="I692" s="163"/>
      <c r="J692" s="163"/>
    </row>
    <row r="693" spans="8:10" x14ac:dyDescent="0.25">
      <c r="H693" s="95"/>
      <c r="I693" s="163"/>
      <c r="J693" s="163"/>
    </row>
    <row r="694" spans="8:10" x14ac:dyDescent="0.25">
      <c r="H694" s="95"/>
      <c r="I694" s="163"/>
      <c r="J694" s="163"/>
    </row>
    <row r="695" spans="8:10" x14ac:dyDescent="0.25">
      <c r="H695" s="95"/>
      <c r="I695" s="163"/>
      <c r="J695" s="163"/>
    </row>
    <row r="696" spans="8:10" x14ac:dyDescent="0.25">
      <c r="H696" s="95"/>
      <c r="I696" s="163"/>
      <c r="J696" s="163"/>
    </row>
    <row r="697" spans="8:10" x14ac:dyDescent="0.25">
      <c r="H697" s="95"/>
      <c r="I697" s="163"/>
      <c r="J697" s="163"/>
    </row>
    <row r="698" spans="8:10" x14ac:dyDescent="0.25">
      <c r="H698" s="95"/>
      <c r="I698" s="163"/>
      <c r="J698" s="163"/>
    </row>
    <row r="699" spans="8:10" x14ac:dyDescent="0.25">
      <c r="H699" s="95"/>
      <c r="I699" s="163"/>
      <c r="J699" s="163"/>
    </row>
    <row r="700" spans="8:10" x14ac:dyDescent="0.25">
      <c r="H700" s="95"/>
      <c r="I700" s="163"/>
      <c r="J700" s="163"/>
    </row>
    <row r="701" spans="8:10" x14ac:dyDescent="0.25">
      <c r="H701" s="95"/>
      <c r="I701" s="163"/>
      <c r="J701" s="163"/>
    </row>
    <row r="702" spans="8:10" x14ac:dyDescent="0.25">
      <c r="H702" s="95"/>
      <c r="I702" s="163"/>
      <c r="J702" s="163"/>
    </row>
    <row r="703" spans="8:10" x14ac:dyDescent="0.25">
      <c r="H703" s="95"/>
      <c r="I703" s="163"/>
      <c r="J703" s="163"/>
    </row>
    <row r="704" spans="8:10" x14ac:dyDescent="0.25">
      <c r="H704" s="95"/>
      <c r="I704" s="163"/>
      <c r="J704" s="163"/>
    </row>
    <row r="705" spans="8:10" x14ac:dyDescent="0.25">
      <c r="H705" s="95"/>
      <c r="I705" s="163"/>
      <c r="J705" s="163"/>
    </row>
    <row r="706" spans="8:10" x14ac:dyDescent="0.25">
      <c r="H706" s="95"/>
      <c r="I706" s="163"/>
      <c r="J706" s="163"/>
    </row>
    <row r="707" spans="8:10" x14ac:dyDescent="0.25">
      <c r="H707" s="95"/>
      <c r="I707" s="163"/>
      <c r="J707" s="163"/>
    </row>
    <row r="708" spans="8:10" x14ac:dyDescent="0.25">
      <c r="H708" s="95"/>
      <c r="I708" s="163"/>
      <c r="J708" s="163"/>
    </row>
    <row r="709" spans="8:10" x14ac:dyDescent="0.25">
      <c r="H709" s="95"/>
      <c r="I709" s="163"/>
      <c r="J709" s="163"/>
    </row>
    <row r="710" spans="8:10" x14ac:dyDescent="0.25">
      <c r="H710" s="95"/>
      <c r="I710" s="163"/>
      <c r="J710" s="163"/>
    </row>
    <row r="711" spans="8:10" x14ac:dyDescent="0.25">
      <c r="H711" s="95"/>
      <c r="I711" s="163"/>
      <c r="J711" s="163"/>
    </row>
    <row r="712" spans="8:10" x14ac:dyDescent="0.25">
      <c r="H712" s="95"/>
      <c r="I712" s="163"/>
      <c r="J712" s="163"/>
    </row>
    <row r="713" spans="8:10" x14ac:dyDescent="0.25">
      <c r="H713" s="95"/>
      <c r="I713" s="163"/>
      <c r="J713" s="163"/>
    </row>
    <row r="714" spans="8:10" x14ac:dyDescent="0.25">
      <c r="H714" s="95"/>
      <c r="I714" s="163"/>
      <c r="J714" s="163"/>
    </row>
    <row r="715" spans="8:10" x14ac:dyDescent="0.25">
      <c r="H715" s="95"/>
      <c r="I715" s="163"/>
      <c r="J715" s="163"/>
    </row>
    <row r="716" spans="8:10" x14ac:dyDescent="0.25">
      <c r="H716" s="95"/>
      <c r="I716" s="163"/>
      <c r="J716" s="163"/>
    </row>
    <row r="717" spans="8:10" x14ac:dyDescent="0.25">
      <c r="H717" s="95"/>
      <c r="I717" s="163"/>
      <c r="J717" s="163"/>
    </row>
    <row r="718" spans="8:10" x14ac:dyDescent="0.25">
      <c r="H718" s="95"/>
      <c r="I718" s="163"/>
      <c r="J718" s="163"/>
    </row>
    <row r="719" spans="8:10" x14ac:dyDescent="0.25">
      <c r="H719" s="95"/>
      <c r="I719" s="163"/>
      <c r="J719" s="163"/>
    </row>
    <row r="720" spans="8:10" x14ac:dyDescent="0.25">
      <c r="H720" s="95"/>
      <c r="I720" s="163"/>
      <c r="J720" s="163"/>
    </row>
    <row r="721" spans="8:10" x14ac:dyDescent="0.25">
      <c r="H721" s="95"/>
      <c r="I721" s="163"/>
      <c r="J721" s="163"/>
    </row>
    <row r="722" spans="8:10" x14ac:dyDescent="0.25">
      <c r="H722" s="95"/>
      <c r="I722" s="163"/>
      <c r="J722" s="163"/>
    </row>
    <row r="723" spans="8:10" x14ac:dyDescent="0.25">
      <c r="H723" s="95"/>
      <c r="I723" s="163"/>
      <c r="J723" s="163"/>
    </row>
    <row r="724" spans="8:10" x14ac:dyDescent="0.25">
      <c r="H724" s="95"/>
      <c r="I724" s="163"/>
      <c r="J724" s="163"/>
    </row>
    <row r="725" spans="8:10" x14ac:dyDescent="0.25">
      <c r="H725" s="95"/>
      <c r="I725" s="163"/>
      <c r="J725" s="163"/>
    </row>
    <row r="726" spans="8:10" x14ac:dyDescent="0.25">
      <c r="H726" s="95"/>
      <c r="I726" s="163"/>
      <c r="J726" s="163"/>
    </row>
    <row r="727" spans="8:10" x14ac:dyDescent="0.25">
      <c r="H727" s="95"/>
      <c r="I727" s="163"/>
      <c r="J727" s="163"/>
    </row>
    <row r="728" spans="8:10" x14ac:dyDescent="0.25">
      <c r="H728" s="95"/>
      <c r="I728" s="163"/>
      <c r="J728" s="163"/>
    </row>
    <row r="729" spans="8:10" x14ac:dyDescent="0.25">
      <c r="H729" s="95"/>
      <c r="I729" s="163"/>
      <c r="J729" s="163"/>
    </row>
    <row r="730" spans="8:10" x14ac:dyDescent="0.25">
      <c r="H730" s="95"/>
      <c r="I730" s="163"/>
      <c r="J730" s="163"/>
    </row>
    <row r="731" spans="8:10" x14ac:dyDescent="0.25">
      <c r="H731" s="95"/>
      <c r="I731" s="163"/>
      <c r="J731" s="163"/>
    </row>
    <row r="732" spans="8:10" x14ac:dyDescent="0.25">
      <c r="H732" s="95"/>
      <c r="I732" s="163"/>
      <c r="J732" s="163"/>
    </row>
    <row r="733" spans="8:10" x14ac:dyDescent="0.25">
      <c r="H733" s="95"/>
      <c r="I733" s="163"/>
      <c r="J733" s="163"/>
    </row>
    <row r="734" spans="8:10" x14ac:dyDescent="0.25">
      <c r="H734" s="95"/>
      <c r="I734" s="163"/>
      <c r="J734" s="163"/>
    </row>
    <row r="735" spans="8:10" x14ac:dyDescent="0.25">
      <c r="H735" s="95"/>
      <c r="I735" s="163"/>
      <c r="J735" s="163"/>
    </row>
    <row r="736" spans="8:10" x14ac:dyDescent="0.25">
      <c r="H736" s="95"/>
      <c r="I736" s="163"/>
      <c r="J736" s="163"/>
    </row>
    <row r="737" spans="8:10" x14ac:dyDescent="0.25">
      <c r="H737" s="95"/>
      <c r="I737" s="163"/>
      <c r="J737" s="163"/>
    </row>
    <row r="738" spans="8:10" x14ac:dyDescent="0.25">
      <c r="H738" s="95"/>
      <c r="I738" s="163"/>
      <c r="J738" s="163"/>
    </row>
    <row r="739" spans="8:10" x14ac:dyDescent="0.25">
      <c r="H739" s="95"/>
      <c r="I739" s="163"/>
      <c r="J739" s="163"/>
    </row>
    <row r="740" spans="8:10" x14ac:dyDescent="0.25">
      <c r="H740" s="95"/>
      <c r="I740" s="163"/>
      <c r="J740" s="163"/>
    </row>
    <row r="741" spans="8:10" x14ac:dyDescent="0.25">
      <c r="H741" s="95"/>
      <c r="I741" s="163"/>
      <c r="J741" s="163"/>
    </row>
    <row r="742" spans="8:10" x14ac:dyDescent="0.25">
      <c r="H742" s="95"/>
      <c r="I742" s="163"/>
      <c r="J742" s="163"/>
    </row>
    <row r="743" spans="8:10" x14ac:dyDescent="0.25">
      <c r="H743" s="95"/>
      <c r="I743" s="163"/>
      <c r="J743" s="163"/>
    </row>
    <row r="744" spans="8:10" x14ac:dyDescent="0.25">
      <c r="H744" s="95"/>
      <c r="I744" s="163"/>
      <c r="J744" s="163"/>
    </row>
    <row r="745" spans="8:10" x14ac:dyDescent="0.25">
      <c r="H745" s="95"/>
      <c r="I745" s="163"/>
      <c r="J745" s="163"/>
    </row>
    <row r="746" spans="8:10" x14ac:dyDescent="0.25">
      <c r="H746" s="95"/>
      <c r="I746" s="163"/>
      <c r="J746" s="163"/>
    </row>
    <row r="747" spans="8:10" x14ac:dyDescent="0.25">
      <c r="H747" s="95"/>
      <c r="I747" s="163"/>
      <c r="J747" s="163"/>
    </row>
    <row r="748" spans="8:10" x14ac:dyDescent="0.25">
      <c r="H748" s="95"/>
      <c r="I748" s="163"/>
      <c r="J748" s="163"/>
    </row>
    <row r="749" spans="8:10" x14ac:dyDescent="0.25">
      <c r="H749" s="95"/>
      <c r="I749" s="163"/>
      <c r="J749" s="163"/>
    </row>
    <row r="750" spans="8:10" x14ac:dyDescent="0.25">
      <c r="H750" s="95"/>
      <c r="I750" s="163"/>
      <c r="J750" s="163"/>
    </row>
    <row r="751" spans="8:10" x14ac:dyDescent="0.25">
      <c r="H751" s="95"/>
      <c r="I751" s="163"/>
      <c r="J751" s="163"/>
    </row>
    <row r="752" spans="8:10" x14ac:dyDescent="0.25">
      <c r="H752" s="95"/>
      <c r="I752" s="163"/>
      <c r="J752" s="163"/>
    </row>
    <row r="753" spans="8:10" x14ac:dyDescent="0.25">
      <c r="H753" s="95"/>
      <c r="I753" s="163"/>
      <c r="J753" s="163"/>
    </row>
    <row r="754" spans="8:10" x14ac:dyDescent="0.25">
      <c r="H754" s="95"/>
      <c r="I754" s="163"/>
      <c r="J754" s="163"/>
    </row>
    <row r="755" spans="8:10" x14ac:dyDescent="0.25">
      <c r="H755" s="95"/>
      <c r="I755" s="163"/>
      <c r="J755" s="163"/>
    </row>
    <row r="756" spans="8:10" x14ac:dyDescent="0.25">
      <c r="H756" s="95"/>
      <c r="I756" s="163"/>
      <c r="J756" s="163"/>
    </row>
    <row r="757" spans="8:10" x14ac:dyDescent="0.25">
      <c r="H757" s="95"/>
      <c r="I757" s="163"/>
      <c r="J757" s="163"/>
    </row>
    <row r="758" spans="8:10" x14ac:dyDescent="0.25">
      <c r="H758" s="95"/>
      <c r="I758" s="163"/>
      <c r="J758" s="163"/>
    </row>
    <row r="759" spans="8:10" x14ac:dyDescent="0.25">
      <c r="H759" s="95"/>
      <c r="I759" s="163"/>
      <c r="J759" s="163"/>
    </row>
    <row r="760" spans="8:10" x14ac:dyDescent="0.25">
      <c r="H760" s="95"/>
      <c r="I760" s="163"/>
      <c r="J760" s="163"/>
    </row>
    <row r="761" spans="8:10" x14ac:dyDescent="0.25">
      <c r="H761" s="95"/>
      <c r="I761" s="163"/>
      <c r="J761" s="163"/>
    </row>
    <row r="762" spans="8:10" x14ac:dyDescent="0.25">
      <c r="H762" s="95"/>
      <c r="I762" s="163"/>
      <c r="J762" s="163"/>
    </row>
    <row r="763" spans="8:10" x14ac:dyDescent="0.25">
      <c r="H763" s="95"/>
      <c r="I763" s="163"/>
      <c r="J763" s="163"/>
    </row>
    <row r="764" spans="8:10" x14ac:dyDescent="0.25">
      <c r="H764" s="95"/>
      <c r="I764" s="163"/>
      <c r="J764" s="163"/>
    </row>
    <row r="765" spans="8:10" x14ac:dyDescent="0.25">
      <c r="H765" s="95"/>
      <c r="I765" s="163"/>
      <c r="J765" s="163"/>
    </row>
    <row r="766" spans="8:10" x14ac:dyDescent="0.25">
      <c r="H766" s="95"/>
      <c r="I766" s="163"/>
      <c r="J766" s="163"/>
    </row>
    <row r="767" spans="8:10" x14ac:dyDescent="0.25">
      <c r="H767" s="95"/>
      <c r="I767" s="163"/>
      <c r="J767" s="163"/>
    </row>
    <row r="768" spans="8:10" x14ac:dyDescent="0.25">
      <c r="H768" s="95"/>
      <c r="I768" s="163"/>
      <c r="J768" s="163"/>
    </row>
    <row r="769" spans="8:10" x14ac:dyDescent="0.25">
      <c r="H769" s="95"/>
      <c r="I769" s="163"/>
      <c r="J769" s="163"/>
    </row>
    <row r="770" spans="8:10" x14ac:dyDescent="0.25">
      <c r="H770" s="95"/>
      <c r="I770" s="163"/>
      <c r="J770" s="163"/>
    </row>
    <row r="771" spans="8:10" x14ac:dyDescent="0.25">
      <c r="H771" s="95"/>
      <c r="I771" s="163"/>
      <c r="J771" s="163"/>
    </row>
    <row r="772" spans="8:10" x14ac:dyDescent="0.25">
      <c r="H772" s="95"/>
      <c r="I772" s="163"/>
      <c r="J772" s="163"/>
    </row>
    <row r="773" spans="8:10" x14ac:dyDescent="0.25">
      <c r="H773" s="95"/>
      <c r="I773" s="163"/>
      <c r="J773" s="163"/>
    </row>
    <row r="774" spans="8:10" x14ac:dyDescent="0.25">
      <c r="H774" s="95"/>
      <c r="I774" s="163"/>
      <c r="J774" s="163"/>
    </row>
    <row r="775" spans="8:10" x14ac:dyDescent="0.25">
      <c r="H775" s="95"/>
      <c r="I775" s="163"/>
      <c r="J775" s="163"/>
    </row>
    <row r="776" spans="8:10" x14ac:dyDescent="0.25">
      <c r="H776" s="95"/>
      <c r="I776" s="163"/>
      <c r="J776" s="163"/>
    </row>
    <row r="777" spans="8:10" x14ac:dyDescent="0.25">
      <c r="H777" s="95"/>
      <c r="I777" s="163"/>
      <c r="J777" s="163"/>
    </row>
    <row r="778" spans="8:10" x14ac:dyDescent="0.25">
      <c r="H778" s="95"/>
      <c r="I778" s="163"/>
      <c r="J778" s="163"/>
    </row>
    <row r="779" spans="8:10" x14ac:dyDescent="0.25">
      <c r="H779" s="95"/>
      <c r="I779" s="163"/>
      <c r="J779" s="163"/>
    </row>
    <row r="780" spans="8:10" x14ac:dyDescent="0.25">
      <c r="H780" s="95"/>
      <c r="I780" s="163"/>
      <c r="J780" s="163"/>
    </row>
    <row r="781" spans="8:10" x14ac:dyDescent="0.25">
      <c r="H781" s="95"/>
      <c r="I781" s="163"/>
      <c r="J781" s="163"/>
    </row>
    <row r="782" spans="8:10" x14ac:dyDescent="0.25">
      <c r="H782" s="95"/>
      <c r="I782" s="163"/>
      <c r="J782" s="163"/>
    </row>
    <row r="783" spans="8:10" x14ac:dyDescent="0.25">
      <c r="H783" s="95"/>
      <c r="I783" s="163"/>
      <c r="J783" s="163"/>
    </row>
    <row r="784" spans="8:10" x14ac:dyDescent="0.25">
      <c r="H784" s="95"/>
      <c r="I784" s="163"/>
      <c r="J784" s="163"/>
    </row>
    <row r="785" spans="8:10" x14ac:dyDescent="0.25">
      <c r="H785" s="95"/>
      <c r="I785" s="163"/>
      <c r="J785" s="163"/>
    </row>
    <row r="786" spans="8:10" x14ac:dyDescent="0.25">
      <c r="H786" s="95"/>
      <c r="I786" s="163"/>
      <c r="J786" s="163"/>
    </row>
    <row r="787" spans="8:10" x14ac:dyDescent="0.25">
      <c r="H787" s="95"/>
      <c r="I787" s="163"/>
      <c r="J787" s="163"/>
    </row>
    <row r="788" spans="8:10" x14ac:dyDescent="0.25">
      <c r="H788" s="95"/>
      <c r="I788" s="163"/>
      <c r="J788" s="163"/>
    </row>
    <row r="789" spans="8:10" x14ac:dyDescent="0.25">
      <c r="H789" s="95"/>
      <c r="I789" s="163"/>
      <c r="J789" s="163"/>
    </row>
    <row r="790" spans="8:10" x14ac:dyDescent="0.25">
      <c r="H790" s="95"/>
      <c r="I790" s="163"/>
      <c r="J790" s="163"/>
    </row>
    <row r="791" spans="8:10" x14ac:dyDescent="0.25">
      <c r="H791" s="95"/>
      <c r="I791" s="163"/>
      <c r="J791" s="163"/>
    </row>
    <row r="792" spans="8:10" x14ac:dyDescent="0.25">
      <c r="H792" s="95"/>
      <c r="I792" s="163"/>
      <c r="J792" s="163"/>
    </row>
    <row r="793" spans="8:10" x14ac:dyDescent="0.25">
      <c r="H793" s="95"/>
      <c r="I793" s="163"/>
      <c r="J793" s="163"/>
    </row>
    <row r="794" spans="8:10" x14ac:dyDescent="0.25">
      <c r="H794" s="95"/>
      <c r="I794" s="163"/>
      <c r="J794" s="163"/>
    </row>
    <row r="795" spans="8:10" x14ac:dyDescent="0.25">
      <c r="H795" s="95"/>
      <c r="I795" s="163"/>
      <c r="J795" s="163"/>
    </row>
    <row r="796" spans="8:10" x14ac:dyDescent="0.25">
      <c r="H796" s="95"/>
      <c r="I796" s="163"/>
      <c r="J796" s="163"/>
    </row>
    <row r="797" spans="8:10" x14ac:dyDescent="0.25">
      <c r="H797" s="95"/>
      <c r="I797" s="163"/>
      <c r="J797" s="163"/>
    </row>
    <row r="798" spans="8:10" x14ac:dyDescent="0.25">
      <c r="H798" s="95"/>
      <c r="I798" s="163"/>
      <c r="J798" s="163"/>
    </row>
    <row r="799" spans="8:10" x14ac:dyDescent="0.25">
      <c r="H799" s="95"/>
      <c r="I799" s="163"/>
      <c r="J799" s="163"/>
    </row>
    <row r="800" spans="8:10" x14ac:dyDescent="0.25">
      <c r="H800" s="95"/>
      <c r="I800" s="163"/>
      <c r="J800" s="163"/>
    </row>
    <row r="801" spans="8:10" x14ac:dyDescent="0.25">
      <c r="H801" s="95"/>
      <c r="I801" s="163"/>
      <c r="J801" s="163"/>
    </row>
    <row r="802" spans="8:10" x14ac:dyDescent="0.25">
      <c r="H802" s="95"/>
      <c r="I802" s="163"/>
      <c r="J802" s="163"/>
    </row>
    <row r="803" spans="8:10" x14ac:dyDescent="0.25">
      <c r="H803" s="95"/>
      <c r="I803" s="163"/>
      <c r="J803" s="163"/>
    </row>
    <row r="804" spans="8:10" x14ac:dyDescent="0.25">
      <c r="H804" s="95"/>
      <c r="I804" s="163"/>
      <c r="J804" s="163"/>
    </row>
    <row r="805" spans="8:10" x14ac:dyDescent="0.25">
      <c r="H805" s="95"/>
      <c r="I805" s="163"/>
      <c r="J805" s="163"/>
    </row>
    <row r="806" spans="8:10" x14ac:dyDescent="0.25">
      <c r="H806" s="95"/>
      <c r="I806" s="163"/>
      <c r="J806" s="163"/>
    </row>
    <row r="807" spans="8:10" x14ac:dyDescent="0.25">
      <c r="H807" s="95"/>
      <c r="I807" s="163"/>
      <c r="J807" s="163"/>
    </row>
    <row r="808" spans="8:10" x14ac:dyDescent="0.25">
      <c r="H808" s="95"/>
      <c r="I808" s="163"/>
      <c r="J808" s="163"/>
    </row>
    <row r="809" spans="8:10" x14ac:dyDescent="0.25">
      <c r="H809" s="95"/>
      <c r="I809" s="163"/>
      <c r="J809" s="163"/>
    </row>
    <row r="810" spans="8:10" x14ac:dyDescent="0.25">
      <c r="H810" s="95"/>
      <c r="I810" s="163"/>
      <c r="J810" s="163"/>
    </row>
    <row r="811" spans="8:10" x14ac:dyDescent="0.25">
      <c r="H811" s="95"/>
      <c r="I811" s="163"/>
      <c r="J811" s="163"/>
    </row>
    <row r="812" spans="8:10" x14ac:dyDescent="0.25">
      <c r="H812" s="95"/>
      <c r="I812" s="163"/>
      <c r="J812" s="163"/>
    </row>
    <row r="813" spans="8:10" x14ac:dyDescent="0.25">
      <c r="H813" s="95"/>
      <c r="I813" s="163"/>
      <c r="J813" s="163"/>
    </row>
    <row r="814" spans="8:10" x14ac:dyDescent="0.25">
      <c r="H814" s="95"/>
      <c r="I814" s="163"/>
      <c r="J814" s="163"/>
    </row>
    <row r="815" spans="8:10" x14ac:dyDescent="0.25">
      <c r="H815" s="95"/>
      <c r="I815" s="163"/>
      <c r="J815" s="163"/>
    </row>
    <row r="816" spans="8:10" x14ac:dyDescent="0.25">
      <c r="H816" s="95"/>
      <c r="I816" s="163"/>
      <c r="J816" s="163"/>
    </row>
    <row r="817" spans="8:10" x14ac:dyDescent="0.25">
      <c r="H817" s="95"/>
      <c r="I817" s="163"/>
      <c r="J817" s="163"/>
    </row>
    <row r="818" spans="8:10" x14ac:dyDescent="0.25">
      <c r="H818" s="95"/>
      <c r="I818" s="163"/>
      <c r="J818" s="163"/>
    </row>
    <row r="819" spans="8:10" x14ac:dyDescent="0.25">
      <c r="H819" s="95"/>
      <c r="I819" s="163"/>
      <c r="J819" s="163"/>
    </row>
    <row r="820" spans="8:10" x14ac:dyDescent="0.25">
      <c r="H820" s="95"/>
      <c r="I820" s="163"/>
      <c r="J820" s="163"/>
    </row>
    <row r="821" spans="8:10" x14ac:dyDescent="0.25">
      <c r="H821" s="95"/>
      <c r="I821" s="163"/>
      <c r="J821" s="163"/>
    </row>
    <row r="822" spans="8:10" x14ac:dyDescent="0.25">
      <c r="H822" s="95"/>
      <c r="I822" s="163"/>
      <c r="J822" s="163"/>
    </row>
    <row r="823" spans="8:10" x14ac:dyDescent="0.25">
      <c r="H823" s="95"/>
      <c r="I823" s="163"/>
      <c r="J823" s="163"/>
    </row>
    <row r="824" spans="8:10" x14ac:dyDescent="0.25">
      <c r="H824" s="95"/>
      <c r="I824" s="163"/>
      <c r="J824" s="163"/>
    </row>
    <row r="825" spans="8:10" x14ac:dyDescent="0.25">
      <c r="H825" s="95"/>
      <c r="I825" s="163"/>
      <c r="J825" s="163"/>
    </row>
    <row r="826" spans="8:10" x14ac:dyDescent="0.25">
      <c r="H826" s="95"/>
      <c r="I826" s="163"/>
      <c r="J826" s="163"/>
    </row>
    <row r="827" spans="8:10" x14ac:dyDescent="0.25">
      <c r="H827" s="95"/>
      <c r="I827" s="163"/>
      <c r="J827" s="163"/>
    </row>
    <row r="828" spans="8:10" x14ac:dyDescent="0.25">
      <c r="H828" s="95"/>
      <c r="I828" s="163"/>
      <c r="J828" s="163"/>
    </row>
    <row r="829" spans="8:10" x14ac:dyDescent="0.25">
      <c r="H829" s="95"/>
      <c r="I829" s="163"/>
      <c r="J829" s="163"/>
    </row>
    <row r="830" spans="8:10" x14ac:dyDescent="0.25">
      <c r="H830" s="95"/>
      <c r="I830" s="163"/>
      <c r="J830" s="163"/>
    </row>
    <row r="831" spans="8:10" x14ac:dyDescent="0.25">
      <c r="H831" s="95"/>
      <c r="I831" s="163"/>
      <c r="J831" s="163"/>
    </row>
    <row r="832" spans="8:10" x14ac:dyDescent="0.25">
      <c r="H832" s="95"/>
      <c r="I832" s="163"/>
      <c r="J832" s="163"/>
    </row>
    <row r="833" spans="8:10" x14ac:dyDescent="0.25">
      <c r="H833" s="95"/>
      <c r="I833" s="163"/>
      <c r="J833" s="163"/>
    </row>
    <row r="834" spans="8:10" x14ac:dyDescent="0.25">
      <c r="H834" s="95"/>
      <c r="I834" s="163"/>
      <c r="J834" s="163"/>
    </row>
    <row r="835" spans="8:10" x14ac:dyDescent="0.25">
      <c r="H835" s="95"/>
      <c r="I835" s="163"/>
      <c r="J835" s="163"/>
    </row>
    <row r="836" spans="8:10" x14ac:dyDescent="0.25">
      <c r="H836" s="95"/>
      <c r="I836" s="163"/>
      <c r="J836" s="163"/>
    </row>
    <row r="837" spans="8:10" x14ac:dyDescent="0.25">
      <c r="H837" s="95"/>
      <c r="I837" s="163"/>
      <c r="J837" s="163"/>
    </row>
    <row r="838" spans="8:10" x14ac:dyDescent="0.25">
      <c r="H838" s="95"/>
      <c r="I838" s="163"/>
      <c r="J838" s="163"/>
    </row>
    <row r="839" spans="8:10" x14ac:dyDescent="0.25">
      <c r="H839" s="95"/>
      <c r="I839" s="163"/>
      <c r="J839" s="163"/>
    </row>
    <row r="840" spans="8:10" x14ac:dyDescent="0.25">
      <c r="H840" s="95"/>
      <c r="I840" s="163"/>
      <c r="J840" s="163"/>
    </row>
    <row r="841" spans="8:10" x14ac:dyDescent="0.25">
      <c r="H841" s="95"/>
      <c r="I841" s="163"/>
      <c r="J841" s="163"/>
    </row>
    <row r="842" spans="8:10" x14ac:dyDescent="0.25">
      <c r="H842" s="95"/>
      <c r="I842" s="163"/>
      <c r="J842" s="163"/>
    </row>
    <row r="843" spans="8:10" x14ac:dyDescent="0.25">
      <c r="H843" s="95"/>
      <c r="I843" s="163"/>
      <c r="J843" s="163"/>
    </row>
    <row r="844" spans="8:10" x14ac:dyDescent="0.25">
      <c r="H844" s="95"/>
      <c r="I844" s="163"/>
      <c r="J844" s="163"/>
    </row>
    <row r="845" spans="8:10" x14ac:dyDescent="0.25">
      <c r="H845" s="95"/>
      <c r="I845" s="163"/>
      <c r="J845" s="163"/>
    </row>
    <row r="846" spans="8:10" x14ac:dyDescent="0.25">
      <c r="H846" s="95"/>
      <c r="I846" s="163"/>
      <c r="J846" s="163"/>
    </row>
    <row r="847" spans="8:10" x14ac:dyDescent="0.25">
      <c r="H847" s="95"/>
      <c r="I847" s="163"/>
      <c r="J847" s="163"/>
    </row>
    <row r="848" spans="8:10" x14ac:dyDescent="0.25">
      <c r="H848" s="95"/>
      <c r="I848" s="163"/>
      <c r="J848" s="163"/>
    </row>
    <row r="849" spans="8:10" x14ac:dyDescent="0.25">
      <c r="H849" s="95"/>
      <c r="I849" s="163"/>
      <c r="J849" s="163"/>
    </row>
  </sheetData>
  <mergeCells count="6">
    <mergeCell ref="B72:G72"/>
    <mergeCell ref="B4:K4"/>
    <mergeCell ref="N6:Q6"/>
    <mergeCell ref="B58:G58"/>
    <mergeCell ref="B63:G63"/>
    <mergeCell ref="B68:G68"/>
  </mergeCells>
  <printOptions horizontalCentered="1"/>
  <pageMargins left="0.44" right="0.47" top="0.56000000000000005" bottom="0.28999999999999998" header="0.18" footer="0.33"/>
  <pageSetup paperSize="9" scale="63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249977111117893"/>
  </sheetPr>
  <dimension ref="A1:P160"/>
  <sheetViews>
    <sheetView showGridLines="0" zoomScaleNormal="100" workbookViewId="0">
      <pane ySplit="3" topLeftCell="A4" activePane="bottomLeft" state="frozen"/>
      <selection activeCell="H66" sqref="H66"/>
      <selection pane="bottomLeft" activeCell="H66" sqref="H66"/>
    </sheetView>
  </sheetViews>
  <sheetFormatPr defaultColWidth="9.109375" defaultRowHeight="12" customHeight="1" outlineLevelRow="2" x14ac:dyDescent="0.25"/>
  <cols>
    <col min="1" max="1" width="12.5546875" style="1" bestFit="1" customWidth="1"/>
    <col min="2" max="2" width="1.88671875" style="1" customWidth="1"/>
    <col min="3" max="3" width="47.44140625" style="1" customWidth="1"/>
    <col min="4" max="4" width="8.44140625" style="1" customWidth="1"/>
    <col min="5" max="5" width="14.88671875" style="2" customWidth="1"/>
    <col min="6" max="6" width="14.88671875" style="1" customWidth="1"/>
    <col min="7" max="7" width="10.6640625" style="1" bestFit="1" customWidth="1"/>
    <col min="8" max="8" width="10.5546875" style="1" bestFit="1" customWidth="1"/>
    <col min="9" max="9" width="10" style="1" bestFit="1" customWidth="1"/>
    <col min="10" max="11" width="9.109375" style="1"/>
    <col min="12" max="13" width="10.109375" style="1" bestFit="1" customWidth="1"/>
    <col min="14" max="16384" width="9.109375" style="1"/>
  </cols>
  <sheetData>
    <row r="1" spans="1:6" ht="12" customHeight="1" x14ac:dyDescent="0.25">
      <c r="C1" s="1" t="s">
        <v>0</v>
      </c>
    </row>
    <row r="2" spans="1:6" ht="13.5" customHeight="1" x14ac:dyDescent="0.25">
      <c r="C2" s="3" t="s">
        <v>1</v>
      </c>
      <c r="E2" s="4">
        <f>+E55-E122</f>
        <v>0</v>
      </c>
      <c r="F2" s="5">
        <f>+F55-F122</f>
        <v>0</v>
      </c>
    </row>
    <row r="3" spans="1:6" s="6" customFormat="1" ht="11.25" customHeight="1" x14ac:dyDescent="0.2">
      <c r="C3" s="7" t="s">
        <v>2</v>
      </c>
      <c r="E3" s="8"/>
      <c r="F3" s="9" t="s">
        <v>3</v>
      </c>
    </row>
    <row r="4" spans="1:6" s="6" customFormat="1" ht="11.25" customHeight="1" thickBot="1" x14ac:dyDescent="0.25">
      <c r="C4" s="7"/>
      <c r="E4" s="8"/>
      <c r="F4" s="9"/>
    </row>
    <row r="5" spans="1:6" s="6" customFormat="1" ht="11.1" customHeight="1" x14ac:dyDescent="0.2">
      <c r="C5" s="169" t="s">
        <v>4</v>
      </c>
      <c r="D5" s="171" t="s">
        <v>5</v>
      </c>
      <c r="E5" s="173" t="s">
        <v>6</v>
      </c>
      <c r="F5" s="174"/>
    </row>
    <row r="6" spans="1:6" ht="11.1" customHeight="1" thickBot="1" x14ac:dyDescent="0.3">
      <c r="C6" s="170"/>
      <c r="D6" s="172"/>
      <c r="E6" s="10">
        <v>42704</v>
      </c>
      <c r="F6" s="11">
        <v>42369</v>
      </c>
    </row>
    <row r="7" spans="1:6" ht="12.75" customHeight="1" x14ac:dyDescent="0.25">
      <c r="C7" s="12" t="s">
        <v>7</v>
      </c>
      <c r="D7" s="13"/>
      <c r="E7" s="14"/>
      <c r="F7" s="15"/>
    </row>
    <row r="8" spans="1:6" ht="3.75" customHeight="1" x14ac:dyDescent="0.25">
      <c r="C8" s="16"/>
      <c r="D8" s="17"/>
      <c r="E8" s="14"/>
      <c r="F8" s="15"/>
    </row>
    <row r="9" spans="1:6" ht="11.1" customHeight="1" x14ac:dyDescent="0.25">
      <c r="C9" s="18" t="s">
        <v>8</v>
      </c>
      <c r="D9" s="17"/>
      <c r="E9" s="14"/>
      <c r="F9" s="15"/>
    </row>
    <row r="10" spans="1:6" ht="11.1" customHeight="1" x14ac:dyDescent="0.25">
      <c r="A10" s="1">
        <v>43</v>
      </c>
      <c r="C10" s="19" t="s">
        <v>9</v>
      </c>
      <c r="D10" s="17"/>
      <c r="E10" s="20">
        <f>IF(ISNA(VLOOKUP(A10,[2]balancete!$B$11:$L$932,11,FALSE))*-1,0,VLOOKUP(A10,[2]balancete!$B$11:$L$932,11,FALSE))</f>
        <v>0</v>
      </c>
      <c r="F10" s="21">
        <v>158.98000000000002</v>
      </c>
    </row>
    <row r="11" spans="1:6" ht="11.1" customHeight="1" x14ac:dyDescent="0.25">
      <c r="C11" s="19" t="s">
        <v>10</v>
      </c>
      <c r="D11" s="17"/>
      <c r="E11" s="20">
        <f>IF(ISNA(VLOOKUP(A11,[2]balancete!$B$11:$L$932,11,FALSE))*-1,0,VLOOKUP(A11,[2]balancete!$B$11:$L$932,11,FALSE))</f>
        <v>0</v>
      </c>
      <c r="F11" s="21">
        <v>0</v>
      </c>
    </row>
    <row r="12" spans="1:6" ht="11.1" customHeight="1" x14ac:dyDescent="0.25">
      <c r="C12" s="19" t="s">
        <v>11</v>
      </c>
      <c r="D12" s="17"/>
      <c r="E12" s="20">
        <f>IF(ISNA(VLOOKUP(A12,[2]balancete!$B$11:$L$932,11,FALSE))*-1,0,VLOOKUP(A12,[2]balancete!$B$11:$L$932,11,FALSE))</f>
        <v>0</v>
      </c>
      <c r="F12" s="21">
        <v>0</v>
      </c>
    </row>
    <row r="13" spans="1:6" ht="11.1" customHeight="1" x14ac:dyDescent="0.25">
      <c r="A13" s="1">
        <v>44</v>
      </c>
      <c r="C13" s="19" t="s">
        <v>12</v>
      </c>
      <c r="D13" s="17"/>
      <c r="E13" s="20">
        <f>IF(ISNA(VLOOKUP(A13,[2]balancete!$B$11:$L$932,11,FALSE))*-1,0,VLOOKUP(A13,[2]balancete!$B$11:$L$932,11,FALSE))</f>
        <v>9950</v>
      </c>
      <c r="F13" s="21"/>
    </row>
    <row r="14" spans="1:6" s="6" customFormat="1" ht="11.1" customHeight="1" x14ac:dyDescent="0.2">
      <c r="A14" s="6">
        <v>45</v>
      </c>
      <c r="C14" s="19" t="s">
        <v>13</v>
      </c>
      <c r="D14" s="22"/>
      <c r="E14" s="20">
        <f>IF(ISNA(VLOOKUP(A14,[2]balancete!$B$11:$L$932,11,FALSE))*-1,0,VLOOKUP(A14,[2]balancete!$B$11:$L$932,11,FALSE))</f>
        <v>346905.53</v>
      </c>
      <c r="F14" s="21">
        <v>346905.53</v>
      </c>
    </row>
    <row r="15" spans="1:6" ht="11.1" customHeight="1" x14ac:dyDescent="0.25">
      <c r="C15" s="19" t="s">
        <v>14</v>
      </c>
      <c r="D15" s="17"/>
      <c r="E15" s="20">
        <f>IF(ISNA(VLOOKUP(A15,[2]balancete!$B$11:$L$932,11,FALSE))*-1,0,VLOOKUP(A15,[2]balancete!$B$11:$L$932,11,FALSE))</f>
        <v>0</v>
      </c>
      <c r="F15" s="21">
        <v>0</v>
      </c>
    </row>
    <row r="16" spans="1:6" ht="11.1" customHeight="1" x14ac:dyDescent="0.25">
      <c r="A16" s="1">
        <v>41</v>
      </c>
      <c r="C16" s="19" t="s">
        <v>15</v>
      </c>
      <c r="D16" s="17"/>
      <c r="E16" s="20">
        <f>IF(ISNA(VLOOKUP(A16,[2]balancete!$B$11:$L$932,11,FALSE))*-1,0,VLOOKUP(A16,[2]balancete!$B$11:$L$932,11,FALSE))</f>
        <v>326.21000000000004</v>
      </c>
      <c r="F16" s="21">
        <v>317.58</v>
      </c>
    </row>
    <row r="17" spans="1:9" ht="11.1" customHeight="1" x14ac:dyDescent="0.25">
      <c r="C17" s="19" t="s">
        <v>16</v>
      </c>
      <c r="D17" s="17"/>
      <c r="E17" s="20">
        <f>IF(ISNA(VLOOKUP(A17,[2]balancete!$B$11:$L$932,11,FALSE))*-1,0,VLOOKUP(A17,[2]balancete!$B$11:$L$932,11,FALSE))</f>
        <v>0</v>
      </c>
      <c r="F17" s="21">
        <v>0</v>
      </c>
    </row>
    <row r="18" spans="1:9" ht="11.1" customHeight="1" x14ac:dyDescent="0.25">
      <c r="A18" s="1">
        <v>268</v>
      </c>
      <c r="C18" s="19" t="s">
        <v>17</v>
      </c>
      <c r="D18" s="17"/>
      <c r="E18" s="20">
        <f>IF(ISNA(VLOOKUP(A18,[2]balancete!$B$11:$L$932,11,FALSE))*-1,0,VLOOKUP(A18,[2]balancete!$B$11:$L$932,11,FALSE))</f>
        <v>0</v>
      </c>
      <c r="F18" s="21">
        <v>0</v>
      </c>
    </row>
    <row r="19" spans="1:9" ht="11.1" customHeight="1" x14ac:dyDescent="0.25">
      <c r="C19" s="19" t="s">
        <v>18</v>
      </c>
      <c r="D19" s="17"/>
      <c r="E19" s="20">
        <f>IF(ISNA(VLOOKUP(A19,[2]balancete!$B$11:$L$932,11,FALSE))*-1,0,VLOOKUP(A19,[2]balancete!$B$11:$L$932,11,FALSE))</f>
        <v>0</v>
      </c>
      <c r="F19" s="21">
        <v>0</v>
      </c>
    </row>
    <row r="20" spans="1:9" ht="11.1" customHeight="1" x14ac:dyDescent="0.25">
      <c r="A20" s="1">
        <v>2741</v>
      </c>
      <c r="C20" s="19" t="s">
        <v>19</v>
      </c>
      <c r="D20" s="17"/>
      <c r="E20" s="20">
        <f>IF(ISNA(VLOOKUP(A20,[2]balancete!$B$11:$L$932,11,FALSE))*-1,0,VLOOKUP(A20,[2]balancete!$B$11:$L$932,11,FALSE))</f>
        <v>52772.959999999999</v>
      </c>
      <c r="F20" s="21">
        <v>34774.9</v>
      </c>
    </row>
    <row r="21" spans="1:9" ht="11.1" customHeight="1" x14ac:dyDescent="0.25">
      <c r="C21" s="23"/>
      <c r="D21" s="17"/>
      <c r="E21" s="24">
        <f>ROUND((+E10+E11+E12+E13+E14+E15+E16+E17+E18+E20),2)</f>
        <v>409954.7</v>
      </c>
      <c r="F21" s="25">
        <f>ROUND((+F10+F11+F12+F14+F15+F16+F17+F18+F20),2)</f>
        <v>382156.99</v>
      </c>
    </row>
    <row r="22" spans="1:9" ht="4.5" customHeight="1" x14ac:dyDescent="0.25">
      <c r="C22" s="23"/>
      <c r="D22" s="17"/>
      <c r="E22" s="20"/>
      <c r="F22" s="21"/>
    </row>
    <row r="23" spans="1:9" ht="11.1" customHeight="1" x14ac:dyDescent="0.25">
      <c r="C23" s="18" t="s">
        <v>20</v>
      </c>
      <c r="D23" s="17"/>
      <c r="E23" s="26"/>
      <c r="F23" s="27"/>
    </row>
    <row r="24" spans="1:9" ht="11.1" customHeight="1" x14ac:dyDescent="0.25">
      <c r="C24" s="19" t="s">
        <v>21</v>
      </c>
      <c r="D24" s="17"/>
      <c r="E24" s="20">
        <f>IF(ISNA(VLOOKUP(A24,[2]balancete!$B$11:$L$932,11,FALSE))*-1,0,VLOOKUP(A24,[2]balancete!$B$11:$L$932,11,FALSE))</f>
        <v>0</v>
      </c>
      <c r="F24" s="21">
        <v>0</v>
      </c>
      <c r="G24" s="5"/>
    </row>
    <row r="25" spans="1:9" ht="11.1" hidden="1" customHeight="1" outlineLevel="1" x14ac:dyDescent="0.25">
      <c r="C25" s="19"/>
      <c r="D25" s="17"/>
      <c r="E25" s="20">
        <f>IF(ISNA(VLOOKUP(A25,[2]balancete!$B$11:$L$932,11,FALSE))*-1,0,VLOOKUP(A25,[2]balancete!$B$11:$L$932,11,FALSE))</f>
        <v>0</v>
      </c>
      <c r="F25" s="21">
        <v>0</v>
      </c>
      <c r="G25" s="5"/>
    </row>
    <row r="26" spans="1:9" ht="11.1" hidden="1" customHeight="1" outlineLevel="1" x14ac:dyDescent="0.25">
      <c r="A26" s="1">
        <v>32</v>
      </c>
      <c r="C26" s="19"/>
      <c r="D26" s="17"/>
      <c r="E26" s="20">
        <f>IF(ISNA(VLOOKUP(A26,[2]balancete!$B$11:$L$932,11,FALSE))*-1,0,VLOOKUP(A26,[2]balancete!$B$11:$L$932,11,FALSE))</f>
        <v>0</v>
      </c>
      <c r="F26" s="21">
        <v>0</v>
      </c>
      <c r="G26" s="5"/>
    </row>
    <row r="27" spans="1:9" ht="11.1" customHeight="1" collapsed="1" x14ac:dyDescent="0.25">
      <c r="C27" s="19" t="s">
        <v>14</v>
      </c>
      <c r="D27" s="17"/>
      <c r="E27" s="20">
        <f>IF(ISNA(VLOOKUP(A27,[2]balancete!$B$11:$L$932,11,FALSE))*-1,0,VLOOKUP(A27,[2]balancete!$B$11:$L$932,11,FALSE))</f>
        <v>0</v>
      </c>
      <c r="F27" s="21">
        <v>0</v>
      </c>
      <c r="G27" s="5"/>
    </row>
    <row r="28" spans="1:9" s="6" customFormat="1" ht="11.1" customHeight="1" x14ac:dyDescent="0.2">
      <c r="A28" s="6">
        <v>211</v>
      </c>
      <c r="C28" s="19" t="s">
        <v>22</v>
      </c>
      <c r="D28" s="22"/>
      <c r="E28" s="20">
        <f>IF(ISNA(VLOOKUP(A28,[2]balancete!$B$11:$L$932,11,FALSE))*-1,0,VLOOKUP(A28,[2]balancete!$B$11:$L$932,11,FALSE))</f>
        <v>20294.37</v>
      </c>
      <c r="F28" s="21">
        <v>20294.37</v>
      </c>
      <c r="G28" s="28"/>
      <c r="I28" s="29"/>
    </row>
    <row r="29" spans="1:9" ht="11.1" customHeight="1" x14ac:dyDescent="0.25">
      <c r="C29" s="19" t="s">
        <v>23</v>
      </c>
      <c r="D29" s="17"/>
      <c r="E29" s="20">
        <f>+SUM(E30:E31)</f>
        <v>1927.97</v>
      </c>
      <c r="F29" s="21">
        <v>6840.0800000000008</v>
      </c>
      <c r="G29" s="5"/>
    </row>
    <row r="30" spans="1:9" s="30" customFormat="1" ht="11.1" hidden="1" customHeight="1" outlineLevel="1" x14ac:dyDescent="0.25">
      <c r="C30" s="31"/>
      <c r="D30" s="32"/>
      <c r="E30" s="33">
        <f>+[2]Fornecedores!E4</f>
        <v>1927.97</v>
      </c>
      <c r="F30" s="34"/>
    </row>
    <row r="31" spans="1:9" s="30" customFormat="1" ht="11.1" hidden="1" customHeight="1" outlineLevel="1" x14ac:dyDescent="0.25">
      <c r="C31" s="31"/>
      <c r="D31" s="32"/>
      <c r="E31" s="33">
        <f>IF(ISNA(VLOOKUP(A31,[2]balancete!$B$11:$L$932,11,FALSE))*-1,0,VLOOKUP(A31,[2]balancete!$B$11:$L$932,11,FALSE))</f>
        <v>0</v>
      </c>
      <c r="F31" s="34"/>
    </row>
    <row r="32" spans="1:9" ht="11.1" customHeight="1" collapsed="1" x14ac:dyDescent="0.25">
      <c r="C32" s="19" t="s">
        <v>24</v>
      </c>
      <c r="D32" s="17"/>
      <c r="E32" s="20">
        <f>SUM(E33:E37)</f>
        <v>2752.369999999999</v>
      </c>
      <c r="F32" s="21">
        <v>7026.6600000000035</v>
      </c>
      <c r="G32" s="4"/>
      <c r="H32" s="5"/>
    </row>
    <row r="33" spans="1:7" ht="11.1" hidden="1" customHeight="1" outlineLevel="1" x14ac:dyDescent="0.25">
      <c r="A33" s="35">
        <v>241</v>
      </c>
      <c r="B33" s="36"/>
      <c r="C33" s="19"/>
      <c r="D33" s="17"/>
      <c r="E33" s="20">
        <f>IF(ISNA(VLOOKUP(A33,[2]balancete!$B$11:$L$932,11,FALSE))*-1,0,VLOOKUP(A33,[2]balancete!$B$11:$L$932,11,FALSE))</f>
        <v>1382.34</v>
      </c>
      <c r="F33" s="21">
        <v>0</v>
      </c>
      <c r="G33" s="5"/>
    </row>
    <row r="34" spans="1:7" ht="11.1" hidden="1" customHeight="1" outlineLevel="1" x14ac:dyDescent="0.3">
      <c r="A34" s="37">
        <v>243</v>
      </c>
      <c r="C34" s="19"/>
      <c r="D34" s="17"/>
      <c r="E34" s="20">
        <f>IF(ISNA(VLOOKUP(A34,[2]balancete!$B$11:$L$932,11,FALSE))*-1,0,VLOOKUP(A34,[2]balancete!$B$11:$L$932,11,FALSE))</f>
        <v>1370.0299999999988</v>
      </c>
      <c r="F34" s="21">
        <v>0</v>
      </c>
      <c r="G34" s="5"/>
    </row>
    <row r="35" spans="1:7" ht="11.1" hidden="1" customHeight="1" outlineLevel="1" x14ac:dyDescent="0.25">
      <c r="C35" s="19"/>
      <c r="D35" s="17"/>
      <c r="E35" s="20">
        <f>IF(ISNA(VLOOKUP(A35,[2]balancete!$B$11:$L$932,11,FALSE))*-1,0,VLOOKUP(A35,[2]balancete!$B$11:$L$932,11,FALSE))</f>
        <v>0</v>
      </c>
      <c r="F35" s="21">
        <v>0</v>
      </c>
      <c r="G35" s="5"/>
    </row>
    <row r="36" spans="1:7" ht="11.1" hidden="1" customHeight="1" outlineLevel="1" x14ac:dyDescent="0.25">
      <c r="C36" s="19"/>
      <c r="D36" s="17"/>
      <c r="E36" s="20">
        <v>0</v>
      </c>
      <c r="F36" s="21">
        <v>0</v>
      </c>
      <c r="G36" s="5"/>
    </row>
    <row r="37" spans="1:7" ht="11.1" hidden="1" customHeight="1" outlineLevel="1" x14ac:dyDescent="0.25">
      <c r="C37" s="19"/>
      <c r="D37" s="17"/>
      <c r="E37" s="20">
        <f>IF(ISNA(VLOOKUP(A37,[2]balancete!$B$11:$L$932,11,FALSE))*-1,0,VLOOKUP(A37,[2]balancete!$B$11:$L$932,11,FALSE))</f>
        <v>0</v>
      </c>
      <c r="F37" s="21">
        <v>0</v>
      </c>
      <c r="G37" s="5"/>
    </row>
    <row r="38" spans="1:7" ht="11.1" customHeight="1" collapsed="1" x14ac:dyDescent="0.25">
      <c r="A38" s="1">
        <v>26</v>
      </c>
      <c r="C38" s="19" t="s">
        <v>17</v>
      </c>
      <c r="D38" s="17"/>
      <c r="E38" s="20">
        <f>IF(ISNA(VLOOKUP(A38,[2]balancete!$B$11:$L$932,11,FALSE))*-1,0,VLOOKUP(A38,[2]balancete!$B$11:$L$932,11,FALSE))</f>
        <v>0</v>
      </c>
      <c r="F38" s="21">
        <v>0</v>
      </c>
      <c r="G38" s="5"/>
    </row>
    <row r="39" spans="1:7" ht="11.1" customHeight="1" x14ac:dyDescent="0.25">
      <c r="C39" s="19" t="s">
        <v>25</v>
      </c>
      <c r="D39" s="17"/>
      <c r="E39" s="20">
        <f>SUM(E40:E45)</f>
        <v>74226.509999999995</v>
      </c>
      <c r="F39" s="21">
        <v>81613.330000000016</v>
      </c>
      <c r="G39" s="5"/>
    </row>
    <row r="40" spans="1:7" ht="11.1" hidden="1" customHeight="1" outlineLevel="1" x14ac:dyDescent="0.25">
      <c r="C40" s="19"/>
      <c r="D40" s="17"/>
      <c r="E40" s="20">
        <f>IF(ISNA(VLOOKUP(A40,[2]balancete!$B$11:$L$932,11,FALSE))*-1,0,VLOOKUP(A40,[2]balancete!$B$11:$L$932,11,FALSE))</f>
        <v>0</v>
      </c>
      <c r="F40" s="21">
        <v>0</v>
      </c>
      <c r="G40" s="5"/>
    </row>
    <row r="41" spans="1:7" ht="11.1" hidden="1" customHeight="1" outlineLevel="1" x14ac:dyDescent="0.25">
      <c r="A41" s="1">
        <v>2721</v>
      </c>
      <c r="C41" s="19"/>
      <c r="D41" s="17"/>
      <c r="E41" s="20">
        <f>IF(ISNA(VLOOKUP(A41,[2]balancete!$B$11:$L$932,11,FALSE))*-1,0,VLOOKUP(A41,[2]balancete!$B$11:$L$932,11,FALSE))</f>
        <v>35000</v>
      </c>
      <c r="F41" s="21">
        <v>0</v>
      </c>
      <c r="G41" s="5"/>
    </row>
    <row r="42" spans="1:7" ht="11.1" hidden="1" customHeight="1" outlineLevel="1" x14ac:dyDescent="0.25">
      <c r="A42" s="1">
        <v>278</v>
      </c>
      <c r="C42" s="19"/>
      <c r="D42" s="17"/>
      <c r="E42" s="20">
        <f>+'[2]278'!E3</f>
        <v>39226.509999999995</v>
      </c>
      <c r="F42" s="21">
        <v>0</v>
      </c>
      <c r="G42" s="5"/>
    </row>
    <row r="43" spans="1:7" ht="11.1" hidden="1" customHeight="1" outlineLevel="1" x14ac:dyDescent="0.25">
      <c r="C43" s="19"/>
      <c r="D43" s="17"/>
      <c r="E43" s="20">
        <f>IF(ISNA(VLOOKUP(A43,[2]balancete!$B$11:$L$932,11,FALSE))*-1,0,VLOOKUP(A43,[2]balancete!$B$11:$L$932,11,FALSE))*-1</f>
        <v>0</v>
      </c>
      <c r="F43" s="21">
        <v>0</v>
      </c>
      <c r="G43" s="5"/>
    </row>
    <row r="44" spans="1:7" ht="11.1" hidden="1" customHeight="1" outlineLevel="1" x14ac:dyDescent="0.25">
      <c r="C44" s="19"/>
      <c r="D44" s="17"/>
      <c r="E44" s="20">
        <f>IF(ISNA(VLOOKUP(A44,[2]balancete!$B$11:$L$932,11,FALSE))*-1,0,VLOOKUP(A44,[2]balancete!$B$11:$L$932,11,FALSE))</f>
        <v>0</v>
      </c>
      <c r="F44" s="21">
        <v>0</v>
      </c>
      <c r="G44" s="5"/>
    </row>
    <row r="45" spans="1:7" ht="11.1" hidden="1" customHeight="1" outlineLevel="1" x14ac:dyDescent="0.25">
      <c r="A45" s="1">
        <v>263</v>
      </c>
      <c r="C45" s="19"/>
      <c r="D45" s="17"/>
      <c r="E45" s="20">
        <f>IF(ISNA(VLOOKUP(A45,[2]balancete!$B$11:$L$932,11,FALSE))*-1,0,VLOOKUP(A45,[2]balancete!$B$11:$L$932,11,FALSE))</f>
        <v>0</v>
      </c>
      <c r="F45" s="21">
        <v>0</v>
      </c>
      <c r="G45" s="5"/>
    </row>
    <row r="46" spans="1:7" ht="11.1" customHeight="1" collapsed="1" x14ac:dyDescent="0.25">
      <c r="A46" s="1">
        <v>28</v>
      </c>
      <c r="C46" s="19" t="s">
        <v>26</v>
      </c>
      <c r="D46" s="17"/>
      <c r="E46" s="20">
        <f>IF(ISNA(VLOOKUP(A46,[2]balancete!$B$11:$L$932,11,FALSE))*-1,0,VLOOKUP(A46,[2]balancete!$B$11:$L$932,11,FALSE))</f>
        <v>0</v>
      </c>
      <c r="F46" s="21">
        <v>0</v>
      </c>
      <c r="G46" s="5"/>
    </row>
    <row r="47" spans="1:7" ht="11.1" customHeight="1" x14ac:dyDescent="0.25">
      <c r="C47" s="19" t="s">
        <v>27</v>
      </c>
      <c r="D47" s="17"/>
      <c r="E47" s="20">
        <f>IF(ISNA(VLOOKUP(A47,[2]balancete!$B$11:$L$932,11,FALSE))*-1,0,VLOOKUP(A47,[2]balancete!$B$11:$L$932,11,FALSE))</f>
        <v>0</v>
      </c>
      <c r="F47" s="21">
        <v>0</v>
      </c>
      <c r="G47" s="5"/>
    </row>
    <row r="48" spans="1:7" ht="11.1" customHeight="1" x14ac:dyDescent="0.25">
      <c r="A48" s="1">
        <v>14</v>
      </c>
      <c r="C48" s="19" t="s">
        <v>18</v>
      </c>
      <c r="D48" s="17"/>
      <c r="E48" s="20">
        <f>IF(ISNA(VLOOKUP(A48,[2]balancete!$B$11:$L$932,11,FALSE))*-1,0,VLOOKUP(A48,[2]balancete!$B$11:$L$932,11,FALSE))</f>
        <v>0</v>
      </c>
      <c r="F48" s="21">
        <v>0</v>
      </c>
      <c r="G48" s="5"/>
    </row>
    <row r="49" spans="1:11" ht="11.1" customHeight="1" x14ac:dyDescent="0.25">
      <c r="C49" s="19" t="s">
        <v>28</v>
      </c>
      <c r="D49" s="17"/>
      <c r="E49" s="20">
        <f>IF(ISNA(VLOOKUP(A49,[2]balancete!$B$11:$L$932,11,FALSE))*-1,0,VLOOKUP(A49,[2]balancete!$B$11:$L$932,11,FALSE))</f>
        <v>0</v>
      </c>
      <c r="F49" s="21">
        <v>0</v>
      </c>
      <c r="G49" s="5"/>
    </row>
    <row r="50" spans="1:11" ht="11.1" customHeight="1" x14ac:dyDescent="0.25">
      <c r="C50" s="19" t="s">
        <v>29</v>
      </c>
      <c r="D50" s="17"/>
      <c r="E50" s="20">
        <f>ROUND(SUM(E51:E53),2)</f>
        <v>1781.88</v>
      </c>
      <c r="F50" s="21">
        <v>10017.57</v>
      </c>
      <c r="G50" s="5"/>
      <c r="K50" s="5"/>
    </row>
    <row r="51" spans="1:11" ht="11.1" hidden="1" customHeight="1" outlineLevel="1" x14ac:dyDescent="0.25">
      <c r="A51" s="1">
        <v>11</v>
      </c>
      <c r="C51" s="23" t="s">
        <v>30</v>
      </c>
      <c r="D51" s="17"/>
      <c r="E51" s="20">
        <f>IF(ISNA(VLOOKUP(A51,[2]balancete!$B$11:$L$932,11,FALSE))*-1,0,VLOOKUP(A51,[2]balancete!$B$11:$L$932,11,FALSE))</f>
        <v>15.860000000000014</v>
      </c>
      <c r="F51" s="21">
        <v>1826.72</v>
      </c>
      <c r="G51" s="5"/>
    </row>
    <row r="52" spans="1:11" ht="11.1" hidden="1" customHeight="1" outlineLevel="1" x14ac:dyDescent="0.25">
      <c r="A52" s="36">
        <v>12</v>
      </c>
      <c r="B52" s="36"/>
      <c r="C52" s="23" t="s">
        <v>31</v>
      </c>
      <c r="D52" s="17"/>
      <c r="E52" s="20">
        <f>IF(ISNA(VLOOKUP(A52,[2]balancete!$B$11:$L$932,11,FALSE))*-1,0,VLOOKUP(A52,[2]balancete!$B$11:$L$932,11,FALSE))</f>
        <v>1766.0200000000041</v>
      </c>
      <c r="F52" s="21">
        <v>-8008.84</v>
      </c>
      <c r="G52" s="5"/>
    </row>
    <row r="53" spans="1:11" ht="11.1" hidden="1" customHeight="1" outlineLevel="1" x14ac:dyDescent="0.25">
      <c r="A53" s="36">
        <v>13</v>
      </c>
      <c r="B53" s="36"/>
      <c r="C53" s="23" t="s">
        <v>32</v>
      </c>
      <c r="D53" s="17"/>
      <c r="E53" s="20">
        <f>IF(ISNA(VLOOKUP(A53,[2]balancete!$B$11:$L$932,11,FALSE))*-1,0,VLOOKUP(A53,[2]balancete!$B$11:$L$932,11,FALSE))</f>
        <v>0</v>
      </c>
      <c r="F53" s="21">
        <v>128000</v>
      </c>
      <c r="G53" s="5"/>
    </row>
    <row r="54" spans="1:11" s="6" customFormat="1" ht="8.25" customHeight="1" collapsed="1" x14ac:dyDescent="0.25">
      <c r="A54" s="36"/>
      <c r="B54" s="36"/>
      <c r="C54" s="23"/>
      <c r="D54" s="22"/>
      <c r="E54" s="38">
        <f>ROUND((+E24+E27+E28+E29+E32+E38+E39+E46+E47+E48+E49+E50),2)</f>
        <v>100983.1</v>
      </c>
      <c r="F54" s="39">
        <f>ROUND((+F24+F27+F28+F29+F32+F38+F39+F46+F47+F48+F49+F50),2)</f>
        <v>125792.01</v>
      </c>
      <c r="G54" s="29"/>
    </row>
    <row r="55" spans="1:11" s="6" customFormat="1" ht="11.1" customHeight="1" thickBot="1" x14ac:dyDescent="0.25">
      <c r="C55" s="40" t="s">
        <v>33</v>
      </c>
      <c r="D55" s="22"/>
      <c r="E55" s="41">
        <f>ROUND((+E54+E21),2)</f>
        <v>510937.8</v>
      </c>
      <c r="F55" s="42">
        <f>ROUND((+F54+F21),2)</f>
        <v>507949</v>
      </c>
      <c r="G55" s="29"/>
      <c r="I55" s="29"/>
    </row>
    <row r="56" spans="1:11" ht="6.75" customHeight="1" x14ac:dyDescent="0.25">
      <c r="C56" s="23"/>
      <c r="D56" s="17"/>
      <c r="E56" s="20"/>
      <c r="F56" s="21"/>
      <c r="G56" s="5"/>
    </row>
    <row r="57" spans="1:11" ht="9.75" customHeight="1" x14ac:dyDescent="0.25">
      <c r="C57" s="12" t="s">
        <v>34</v>
      </c>
      <c r="D57" s="17"/>
      <c r="E57" s="20"/>
      <c r="F57" s="21"/>
      <c r="G57" s="5"/>
      <c r="I57" s="5"/>
    </row>
    <row r="58" spans="1:11" ht="4.5" customHeight="1" x14ac:dyDescent="0.25">
      <c r="C58" s="23"/>
      <c r="D58" s="17"/>
      <c r="E58" s="20"/>
      <c r="F58" s="21"/>
      <c r="G58" s="5"/>
      <c r="K58" s="5"/>
    </row>
    <row r="59" spans="1:11" ht="11.1" customHeight="1" x14ac:dyDescent="0.25">
      <c r="C59" s="43" t="s">
        <v>35</v>
      </c>
      <c r="D59" s="17"/>
      <c r="E59" s="20"/>
      <c r="F59" s="21"/>
      <c r="G59" s="5"/>
      <c r="I59" s="5"/>
    </row>
    <row r="60" spans="1:11" ht="3.75" customHeight="1" x14ac:dyDescent="0.25">
      <c r="C60" s="23"/>
      <c r="D60" s="17"/>
      <c r="E60" s="20"/>
      <c r="F60" s="21"/>
      <c r="G60" s="5"/>
    </row>
    <row r="61" spans="1:11" ht="11.1" customHeight="1" x14ac:dyDescent="0.25">
      <c r="A61" s="1">
        <v>51</v>
      </c>
      <c r="C61" s="19" t="s">
        <v>36</v>
      </c>
      <c r="D61" s="17"/>
      <c r="E61" s="20">
        <f>IF(ISNA(VLOOKUP(A61,[2]balancete!$B$11:$L$932,11,FALSE))*-1,0,VLOOKUP(A61,[2]balancete!$B$11:$L$932,11,FALSE))*-1</f>
        <v>274395.8</v>
      </c>
      <c r="F61" s="21">
        <v>274395.8</v>
      </c>
      <c r="G61" s="5"/>
      <c r="K61" s="5"/>
    </row>
    <row r="62" spans="1:11" ht="11.1" customHeight="1" x14ac:dyDescent="0.25">
      <c r="A62" s="1">
        <v>52</v>
      </c>
      <c r="C62" s="19" t="s">
        <v>37</v>
      </c>
      <c r="D62" s="17"/>
      <c r="E62" s="20">
        <f>IF(ISNA(VLOOKUP(A62,[2]balancete!$B$11:$L$932,11,FALSE))*-1,0,VLOOKUP(A62,[2]balancete!$B$11:$L$932,11,FALSE))*-1</f>
        <v>0</v>
      </c>
      <c r="F62" s="21">
        <v>0</v>
      </c>
      <c r="G62" s="5"/>
    </row>
    <row r="63" spans="1:11" s="6" customFormat="1" ht="11.1" customHeight="1" x14ac:dyDescent="0.2">
      <c r="A63" s="6">
        <v>53</v>
      </c>
      <c r="C63" s="19" t="s">
        <v>38</v>
      </c>
      <c r="D63" s="22"/>
      <c r="E63" s="20">
        <f>IF(ISNA(VLOOKUP(A63,[2]balancete!$B$11:$L$932,11,FALSE))*-1,0,VLOOKUP(A63,[2]balancete!$B$11:$L$932,11,FALSE))*-1</f>
        <v>0</v>
      </c>
      <c r="F63" s="21">
        <v>0</v>
      </c>
      <c r="G63" s="29"/>
      <c r="I63" s="29"/>
      <c r="J63" s="29"/>
      <c r="K63" s="29"/>
    </row>
    <row r="64" spans="1:11" s="6" customFormat="1" ht="11.1" customHeight="1" x14ac:dyDescent="0.2">
      <c r="A64" s="6">
        <v>54</v>
      </c>
      <c r="C64" s="19" t="s">
        <v>39</v>
      </c>
      <c r="D64" s="22"/>
      <c r="E64" s="20">
        <f>IF(ISNA(VLOOKUP(A64,[2]balancete!$B$11:$L$932,11,FALSE))*-1,0,VLOOKUP(A64,[2]balancete!$B$11:$L$932,11,FALSE))*-1</f>
        <v>182604.2</v>
      </c>
      <c r="F64" s="21">
        <v>182604.2</v>
      </c>
      <c r="G64" s="29"/>
    </row>
    <row r="65" spans="1:16" ht="11.1" customHeight="1" x14ac:dyDescent="0.25">
      <c r="A65" s="1">
        <v>551</v>
      </c>
      <c r="C65" s="19" t="s">
        <v>40</v>
      </c>
      <c r="D65" s="17"/>
      <c r="E65" s="20">
        <f>IF(ISNA(VLOOKUP(A65,[2]balancete!$B$11:$L$932,11,FALSE))*-1,0,VLOOKUP(A65,[2]balancete!$B$11:$L$932,11,FALSE))*-1</f>
        <v>2500</v>
      </c>
      <c r="F65" s="21">
        <v>2500</v>
      </c>
      <c r="G65" s="5"/>
    </row>
    <row r="66" spans="1:16" ht="11.1" customHeight="1" x14ac:dyDescent="0.25">
      <c r="A66" s="1">
        <v>552</v>
      </c>
      <c r="C66" s="19" t="s">
        <v>41</v>
      </c>
      <c r="D66" s="17"/>
      <c r="E66" s="20">
        <f>IF(ISNA(VLOOKUP(A66,[2]balancete!$B$11:$L$932,11,FALSE))*-1,0,VLOOKUP(A66,[2]balancete!$B$11:$L$932,11,FALSE))*-1</f>
        <v>0</v>
      </c>
      <c r="F66" s="21">
        <v>0</v>
      </c>
      <c r="G66" s="5"/>
    </row>
    <row r="67" spans="1:16" ht="11.1" customHeight="1" x14ac:dyDescent="0.25">
      <c r="A67" s="1">
        <v>56</v>
      </c>
      <c r="C67" s="19" t="s">
        <v>42</v>
      </c>
      <c r="D67" s="17"/>
      <c r="E67" s="20">
        <f>ROUND((+E68++E69+E70),2)</f>
        <v>-268916.64</v>
      </c>
      <c r="F67" s="21">
        <v>-164384.29999999999</v>
      </c>
      <c r="G67" s="5"/>
    </row>
    <row r="68" spans="1:16" ht="11.1" hidden="1" customHeight="1" outlineLevel="2" x14ac:dyDescent="0.25">
      <c r="A68" s="1">
        <v>56</v>
      </c>
      <c r="C68" s="19"/>
      <c r="D68" s="17"/>
      <c r="E68" s="20">
        <f>IF(ISNA(VLOOKUP(A68,[2]balancete!$B$11:$L$932,11,FALSE))*-1,0,VLOOKUP(A68,[2]balancete!$B$11:$L$932,11,FALSE))*-1</f>
        <v>-268916.64</v>
      </c>
      <c r="F68" s="21">
        <v>0</v>
      </c>
      <c r="G68" s="5"/>
    </row>
    <row r="69" spans="1:16" ht="11.1" hidden="1" customHeight="1" outlineLevel="2" x14ac:dyDescent="0.25">
      <c r="A69" s="1">
        <v>891</v>
      </c>
      <c r="C69" s="19"/>
      <c r="D69" s="17"/>
      <c r="E69" s="20">
        <f>IF(ISNA(VLOOKUP(A69,[2]balancete!$B$11:$L$932,11,FALSE))*-1,0,VLOOKUP(A69,[2]balancete!$B$11:$L$932,11,FALSE))*-1</f>
        <v>0</v>
      </c>
      <c r="F69" s="21">
        <v>0</v>
      </c>
      <c r="G69" s="5"/>
    </row>
    <row r="70" spans="1:16" ht="11.1" hidden="1" customHeight="1" outlineLevel="2" x14ac:dyDescent="0.25">
      <c r="A70" s="1">
        <v>811</v>
      </c>
      <c r="C70" s="19"/>
      <c r="D70" s="17"/>
      <c r="E70" s="20">
        <f>IF(ISNA(VLOOKUP(A70,[2]balancete!$B$11:$L$932,11,FALSE))*-1,0,VLOOKUP(A70,[2]balancete!$B$11:$L$932,11,FALSE))*-1</f>
        <v>0</v>
      </c>
      <c r="F70" s="21">
        <v>0</v>
      </c>
      <c r="G70" s="5"/>
    </row>
    <row r="71" spans="1:16" ht="11.1" customHeight="1" collapsed="1" x14ac:dyDescent="0.25">
      <c r="A71" s="1">
        <v>57</v>
      </c>
      <c r="C71" s="19" t="s">
        <v>43</v>
      </c>
      <c r="D71" s="17"/>
      <c r="E71" s="20">
        <f>IF(ISNA(VLOOKUP(A71,[2]balancete!$B$11:$L$932,11,FALSE))*-1,0,VLOOKUP(A71,[2]balancete!$B$11:$L$932,11,FALSE))*-1</f>
        <v>0</v>
      </c>
      <c r="F71" s="21">
        <v>0</v>
      </c>
      <c r="G71" s="5"/>
    </row>
    <row r="72" spans="1:16" ht="11.1" customHeight="1" x14ac:dyDescent="0.25">
      <c r="A72" s="1">
        <v>58</v>
      </c>
      <c r="C72" s="19" t="s">
        <v>44</v>
      </c>
      <c r="D72" s="17"/>
      <c r="E72" s="20">
        <f>IF(ISNA(VLOOKUP(A72,[2]balancete!$B$11:$L$932,11,FALSE))*-1,0,VLOOKUP(A72,[2]balancete!$B$11:$L$932,11,FALSE))*-1</f>
        <v>0</v>
      </c>
      <c r="F72" s="21">
        <v>0</v>
      </c>
      <c r="G72" s="5"/>
      <c r="L72" s="5"/>
    </row>
    <row r="73" spans="1:16" ht="11.1" customHeight="1" x14ac:dyDescent="0.25">
      <c r="A73" s="1">
        <v>59</v>
      </c>
      <c r="C73" s="19" t="s">
        <v>45</v>
      </c>
      <c r="D73" s="17"/>
      <c r="E73" s="44">
        <f>IF(ISNA(VLOOKUP(A73,[2]balancete!$B$11:$L$932,11,FALSE))*-1,0,VLOOKUP(A73,[2]balancete!$B$11:$L$932,11,FALSE))*-1</f>
        <v>48231.83</v>
      </c>
      <c r="F73" s="45">
        <v>48231.830000000016</v>
      </c>
      <c r="G73" s="5"/>
      <c r="M73" s="5"/>
    </row>
    <row r="74" spans="1:16" ht="6.75" customHeight="1" x14ac:dyDescent="0.25">
      <c r="C74" s="19"/>
      <c r="D74" s="17"/>
      <c r="E74" s="20"/>
      <c r="F74" s="21"/>
      <c r="G74" s="5"/>
    </row>
    <row r="75" spans="1:16" ht="11.1" customHeight="1" x14ac:dyDescent="0.25">
      <c r="C75" s="19" t="s">
        <v>46</v>
      </c>
      <c r="D75" s="17"/>
      <c r="E75" s="44">
        <f>+'[2]P&amp;L Statement'!H72</f>
        <v>-48368.676000000007</v>
      </c>
      <c r="F75" s="45">
        <v>-105392.306</v>
      </c>
      <c r="G75" s="5"/>
    </row>
    <row r="76" spans="1:16" ht="6.75" customHeight="1" x14ac:dyDescent="0.25">
      <c r="C76" s="19"/>
      <c r="D76" s="17"/>
      <c r="E76" s="20"/>
      <c r="F76" s="21"/>
      <c r="G76" s="5"/>
      <c r="L76" s="5"/>
    </row>
    <row r="77" spans="1:16" ht="11.1" customHeight="1" x14ac:dyDescent="0.25">
      <c r="C77" s="19" t="s">
        <v>47</v>
      </c>
      <c r="D77" s="17"/>
      <c r="E77" s="20">
        <f>IF(ISNA(VLOOKUP(A77,[2]balancete!$B$11:$L$932,11,FALSE))*-1,0,VLOOKUP(A77,[2]balancete!$B$11:$L$932,11,FALSE))*-1</f>
        <v>0</v>
      </c>
      <c r="F77" s="21">
        <v>0</v>
      </c>
      <c r="G77" s="5"/>
      <c r="H77" s="46"/>
      <c r="I77" s="46"/>
      <c r="J77" s="46"/>
      <c r="K77" s="46"/>
      <c r="L77" s="46"/>
      <c r="M77" s="47"/>
      <c r="N77" s="46"/>
      <c r="O77" s="46"/>
      <c r="P77" s="46"/>
    </row>
    <row r="78" spans="1:16" ht="6.75" customHeight="1" x14ac:dyDescent="0.25">
      <c r="C78" s="23"/>
      <c r="D78" s="17"/>
      <c r="E78" s="20"/>
      <c r="F78" s="21"/>
      <c r="G78" s="5"/>
      <c r="H78" s="46"/>
      <c r="I78" s="46"/>
      <c r="J78" s="46"/>
      <c r="K78" s="46"/>
      <c r="L78" s="46"/>
      <c r="M78" s="46"/>
      <c r="N78" s="46"/>
      <c r="O78" s="46"/>
      <c r="P78" s="46"/>
    </row>
    <row r="79" spans="1:16" ht="11.1" customHeight="1" x14ac:dyDescent="0.25">
      <c r="C79" s="48" t="s">
        <v>48</v>
      </c>
      <c r="D79" s="17"/>
      <c r="E79" s="38">
        <f>ROUND((+E61+E62+E63+E64+E65+E66+E67+E71+E72+E73+E75+E77),2)</f>
        <v>190446.51</v>
      </c>
      <c r="F79" s="25">
        <f>ROUND((+F61+F62+F63+F64+F65+F66+F67+F71+F72+F73+F75+F77),2)</f>
        <v>237955.22</v>
      </c>
      <c r="G79" s="5"/>
      <c r="H79" s="49"/>
      <c r="I79" s="49"/>
      <c r="J79" s="46"/>
      <c r="K79" s="46"/>
      <c r="L79" s="46"/>
      <c r="M79" s="46"/>
      <c r="N79" s="46"/>
      <c r="O79" s="46"/>
      <c r="P79" s="46"/>
    </row>
    <row r="80" spans="1:16" s="6" customFormat="1" ht="6.75" customHeight="1" x14ac:dyDescent="0.25">
      <c r="C80" s="23"/>
      <c r="D80" s="22"/>
      <c r="E80" s="20"/>
      <c r="F80" s="21"/>
      <c r="G80" s="29"/>
      <c r="H80" s="50"/>
      <c r="I80" s="50"/>
      <c r="J80" s="50"/>
      <c r="K80" s="50"/>
      <c r="L80" s="47"/>
      <c r="M80" s="46"/>
      <c r="N80" s="50"/>
      <c r="O80" s="50"/>
      <c r="P80" s="50"/>
    </row>
    <row r="81" spans="1:16" ht="11.1" customHeight="1" x14ac:dyDescent="0.25">
      <c r="C81" s="43" t="s">
        <v>49</v>
      </c>
      <c r="D81" s="17"/>
      <c r="E81" s="20"/>
      <c r="F81" s="21"/>
      <c r="G81" s="5"/>
      <c r="H81" s="46"/>
      <c r="I81" s="46"/>
      <c r="J81" s="46"/>
      <c r="K81" s="46"/>
      <c r="L81" s="47"/>
      <c r="M81" s="47"/>
      <c r="N81" s="46"/>
      <c r="O81" s="46"/>
      <c r="P81" s="46"/>
    </row>
    <row r="82" spans="1:16" ht="3" customHeight="1" x14ac:dyDescent="0.25">
      <c r="C82" s="23"/>
      <c r="D82" s="17"/>
      <c r="E82" s="20"/>
      <c r="F82" s="21"/>
      <c r="G82" s="5"/>
      <c r="H82" s="46"/>
      <c r="I82" s="46"/>
      <c r="J82" s="46"/>
      <c r="K82" s="46"/>
      <c r="L82" s="46"/>
      <c r="M82" s="46"/>
      <c r="N82" s="46"/>
      <c r="O82" s="46"/>
      <c r="P82" s="46"/>
    </row>
    <row r="83" spans="1:16" ht="11.1" customHeight="1" x14ac:dyDescent="0.25">
      <c r="C83" s="18" t="s">
        <v>50</v>
      </c>
      <c r="D83" s="17"/>
      <c r="E83" s="26"/>
      <c r="F83" s="27"/>
      <c r="G83" s="5"/>
      <c r="H83" s="46"/>
      <c r="I83" s="46"/>
      <c r="J83" s="46"/>
      <c r="K83" s="46"/>
      <c r="L83" s="47"/>
      <c r="M83" s="46"/>
      <c r="N83" s="46"/>
      <c r="O83" s="46"/>
      <c r="P83" s="46"/>
    </row>
    <row r="84" spans="1:16" ht="11.1" customHeight="1" x14ac:dyDescent="0.25">
      <c r="C84" s="19" t="s">
        <v>51</v>
      </c>
      <c r="D84" s="17"/>
      <c r="E84" s="20">
        <f>IF(ISNA(VLOOKUP(A84,[2]balancete!$B$11:$L$932,11,FALSE))*-1,0,VLOOKUP(A84,[2]balancete!$B$11:$L$932,11,FALSE))</f>
        <v>0</v>
      </c>
      <c r="F84" s="21">
        <v>0</v>
      </c>
      <c r="G84" s="5"/>
      <c r="H84" s="46"/>
      <c r="I84" s="46"/>
      <c r="J84" s="46"/>
      <c r="K84" s="46"/>
      <c r="L84" s="46"/>
      <c r="M84" s="47"/>
      <c r="N84" s="46"/>
      <c r="O84" s="46"/>
      <c r="P84" s="46"/>
    </row>
    <row r="85" spans="1:16" ht="11.1" customHeight="1" x14ac:dyDescent="0.25">
      <c r="A85" s="1">
        <v>25</v>
      </c>
      <c r="C85" s="19" t="s">
        <v>52</v>
      </c>
      <c r="D85" s="17"/>
      <c r="E85" s="20">
        <f>IF(ISNA(VLOOKUP(A85,[2]balancete!$B$11:$L$932,11,FALSE))*-1,0,VLOOKUP(A85,[2]balancete!$B$11:$L$932,11,FALSE))*-1</f>
        <v>0</v>
      </c>
      <c r="F85" s="21">
        <v>0</v>
      </c>
      <c r="G85" s="5"/>
      <c r="H85" s="46"/>
      <c r="I85" s="46"/>
      <c r="J85" s="46"/>
      <c r="K85" s="46"/>
      <c r="L85" s="46"/>
      <c r="M85" s="46"/>
      <c r="N85" s="46"/>
      <c r="O85" s="46"/>
      <c r="P85" s="46"/>
    </row>
    <row r="86" spans="1:16" ht="11.1" customHeight="1" x14ac:dyDescent="0.25">
      <c r="C86" s="19" t="s">
        <v>53</v>
      </c>
      <c r="D86" s="17"/>
      <c r="E86" s="20">
        <f>IF(ISNA(VLOOKUP(A86,[2]balancete!$B$11:$L$932,11,FALSE))*-1,0,VLOOKUP(A86,[2]balancete!$B$11:$L$932,11,FALSE))</f>
        <v>0</v>
      </c>
      <c r="F86" s="21">
        <v>0</v>
      </c>
      <c r="G86" s="5"/>
      <c r="H86" s="46"/>
      <c r="I86" s="46"/>
      <c r="J86" s="46"/>
      <c r="K86" s="46"/>
      <c r="L86" s="46"/>
      <c r="M86" s="46"/>
      <c r="N86" s="46"/>
      <c r="O86" s="46"/>
      <c r="P86" s="46"/>
    </row>
    <row r="87" spans="1:16" ht="11.1" customHeight="1" x14ac:dyDescent="0.25">
      <c r="A87" s="1">
        <v>2742</v>
      </c>
      <c r="C87" s="19" t="s">
        <v>54</v>
      </c>
      <c r="D87" s="17"/>
      <c r="E87" s="20">
        <f>IF(ISNA(VLOOKUP(A87,[2]balancete!$B$11:$L$932,11,FALSE))*-1,0,VLOOKUP(A87,[2]balancete!$B$11:$L$932,11,FALSE))*-1</f>
        <v>10806.56</v>
      </c>
      <c r="F87" s="21">
        <v>10806.56</v>
      </c>
      <c r="G87" s="5"/>
      <c r="H87" s="47"/>
      <c r="I87" s="46"/>
      <c r="J87" s="46"/>
      <c r="K87" s="46"/>
      <c r="L87" s="46"/>
      <c r="M87" s="46"/>
      <c r="N87" s="46"/>
      <c r="O87" s="46"/>
      <c r="P87" s="46"/>
    </row>
    <row r="88" spans="1:16" s="6" customFormat="1" ht="12" customHeight="1" x14ac:dyDescent="0.2">
      <c r="C88" s="19" t="s">
        <v>55</v>
      </c>
      <c r="D88" s="22"/>
      <c r="E88" s="20">
        <f>IF(ISNA(VLOOKUP(A88,[2]balancete!$B$11:$L$932,11,FALSE))*-1,0,VLOOKUP(A88,[2]balancete!$B$11:$L$932,11,FALSE))</f>
        <v>0</v>
      </c>
      <c r="F88" s="21">
        <v>0</v>
      </c>
      <c r="G88" s="29"/>
      <c r="H88" s="50"/>
      <c r="I88" s="50"/>
      <c r="J88" s="50"/>
      <c r="K88" s="50"/>
      <c r="L88" s="50"/>
      <c r="M88" s="50"/>
      <c r="N88" s="50"/>
      <c r="O88" s="50"/>
      <c r="P88" s="50"/>
    </row>
    <row r="89" spans="1:16" s="6" customFormat="1" ht="9.6" customHeight="1" x14ac:dyDescent="0.2">
      <c r="C89" s="19"/>
      <c r="D89" s="22"/>
      <c r="E89" s="38">
        <f>ROUND((+E84+E85+E86+E87+E88),2)</f>
        <v>10806.56</v>
      </c>
      <c r="F89" s="25">
        <f>ROUND((+F84+F85+F86+F87+F88),2)</f>
        <v>10806.56</v>
      </c>
      <c r="G89" s="29"/>
      <c r="H89" s="51"/>
      <c r="I89" s="50"/>
      <c r="J89" s="50"/>
      <c r="K89" s="50"/>
      <c r="L89" s="50"/>
      <c r="M89" s="50"/>
      <c r="N89" s="50"/>
      <c r="O89" s="50"/>
      <c r="P89" s="50"/>
    </row>
    <row r="90" spans="1:16" s="6" customFormat="1" ht="12" customHeight="1" x14ac:dyDescent="0.2">
      <c r="C90" s="18" t="s">
        <v>56</v>
      </c>
      <c r="D90" s="22"/>
      <c r="E90" s="26"/>
      <c r="F90" s="27"/>
      <c r="G90" s="29"/>
      <c r="H90" s="50"/>
      <c r="I90" s="50"/>
      <c r="J90" s="50"/>
      <c r="K90" s="50"/>
      <c r="L90" s="50"/>
      <c r="M90" s="50"/>
      <c r="N90" s="50"/>
      <c r="O90" s="50"/>
      <c r="P90" s="50"/>
    </row>
    <row r="91" spans="1:16" s="6" customFormat="1" ht="12" customHeight="1" x14ac:dyDescent="0.2">
      <c r="A91" s="6">
        <v>2211</v>
      </c>
      <c r="C91" s="19" t="s">
        <v>57</v>
      </c>
      <c r="D91" s="22"/>
      <c r="E91" s="20">
        <f>+SUM(E92:E93)</f>
        <v>150773.18</v>
      </c>
      <c r="F91" s="21">
        <v>146566.37</v>
      </c>
      <c r="G91" s="28"/>
      <c r="H91" s="51"/>
      <c r="I91" s="175"/>
      <c r="J91" s="175"/>
      <c r="K91" s="175"/>
      <c r="L91" s="50"/>
      <c r="M91" s="175"/>
      <c r="N91" s="175"/>
      <c r="O91" s="175"/>
      <c r="P91" s="50"/>
    </row>
    <row r="92" spans="1:16" s="6" customFormat="1" ht="12" hidden="1" customHeight="1" outlineLevel="2" x14ac:dyDescent="0.2">
      <c r="A92" s="6">
        <v>2211</v>
      </c>
      <c r="C92" s="19"/>
      <c r="D92" s="22"/>
      <c r="E92" s="20">
        <f>+[2]Fornecedores!F4</f>
        <v>150773.18</v>
      </c>
      <c r="F92" s="21"/>
      <c r="G92" s="28"/>
      <c r="H92" s="51"/>
      <c r="I92" s="50"/>
      <c r="J92" s="50"/>
      <c r="K92" s="50"/>
      <c r="L92" s="50"/>
      <c r="M92" s="50"/>
      <c r="N92" s="50"/>
      <c r="O92" s="50"/>
      <c r="P92" s="50"/>
    </row>
    <row r="93" spans="1:16" s="6" customFormat="1" ht="12" hidden="1" customHeight="1" outlineLevel="2" x14ac:dyDescent="0.2">
      <c r="C93" s="19"/>
      <c r="D93" s="22"/>
      <c r="E93" s="20"/>
      <c r="F93" s="21"/>
      <c r="G93" s="28"/>
      <c r="H93" s="51"/>
      <c r="I93" s="50"/>
      <c r="J93" s="50"/>
      <c r="K93" s="50"/>
      <c r="L93" s="50"/>
      <c r="M93" s="50"/>
      <c r="N93" s="50"/>
      <c r="O93" s="50"/>
      <c r="P93" s="50"/>
    </row>
    <row r="94" spans="1:16" s="6" customFormat="1" ht="12" customHeight="1" collapsed="1" x14ac:dyDescent="0.2">
      <c r="A94" s="6">
        <v>2761</v>
      </c>
      <c r="C94" s="19" t="s">
        <v>58</v>
      </c>
      <c r="D94" s="22"/>
      <c r="E94" s="20">
        <f>IF(ISNA(VLOOKUP(A94,[2]balancete!$B$11:$L$932,11,FALSE))*-1,0,VLOOKUP(A94,[2]balancete!$B$11:$L$932,11,FALSE))*-1</f>
        <v>12480.93</v>
      </c>
      <c r="F94" s="21">
        <v>12212.59</v>
      </c>
      <c r="G94" s="29"/>
      <c r="H94" s="51"/>
      <c r="I94" s="50"/>
      <c r="J94" s="50"/>
      <c r="K94" s="51"/>
      <c r="L94" s="50"/>
      <c r="M94" s="50"/>
      <c r="N94" s="50"/>
      <c r="O94" s="51"/>
      <c r="P94" s="51"/>
    </row>
    <row r="95" spans="1:16" s="6" customFormat="1" ht="12" customHeight="1" x14ac:dyDescent="0.2">
      <c r="C95" s="19" t="s">
        <v>59</v>
      </c>
      <c r="D95" s="22"/>
      <c r="E95" s="20">
        <f>ROUND((SUM(E96:E106)),2)</f>
        <v>8140.05</v>
      </c>
      <c r="F95" s="21">
        <v>9417.94</v>
      </c>
      <c r="G95" s="29"/>
      <c r="H95" s="51"/>
      <c r="I95" s="52"/>
      <c r="J95" s="52"/>
      <c r="K95" s="50"/>
      <c r="L95" s="50"/>
      <c r="M95" s="52"/>
      <c r="N95" s="52"/>
      <c r="O95" s="50"/>
      <c r="P95" s="50"/>
    </row>
    <row r="96" spans="1:16" s="6" customFormat="1" ht="12" hidden="1" customHeight="1" outlineLevel="1" x14ac:dyDescent="0.2">
      <c r="A96" s="6">
        <v>242</v>
      </c>
      <c r="C96" s="19" t="s">
        <v>60</v>
      </c>
      <c r="D96" s="22"/>
      <c r="E96" s="20">
        <f>IF(ISNA(VLOOKUP(A96,[2]balancete!$B$11:$L$932,11,FALSE))*-1,0,VLOOKUP(A96,[2]balancete!$B$11:$L$932,11,FALSE))*-1</f>
        <v>760.74</v>
      </c>
      <c r="F96" s="21">
        <v>0</v>
      </c>
      <c r="G96" s="29"/>
      <c r="H96" s="50"/>
      <c r="I96" s="52"/>
      <c r="J96" s="52"/>
      <c r="K96" s="50"/>
      <c r="L96" s="50"/>
      <c r="M96" s="50"/>
      <c r="N96" s="50"/>
      <c r="O96" s="50"/>
      <c r="P96" s="50"/>
    </row>
    <row r="97" spans="1:16" s="6" customFormat="1" ht="12" hidden="1" customHeight="1" outlineLevel="1" x14ac:dyDescent="0.2">
      <c r="C97" s="19" t="s">
        <v>61</v>
      </c>
      <c r="D97" s="22"/>
      <c r="E97" s="20">
        <f>IF(ISNA(VLOOKUP(A97,[2]balancete!$B$11:$L$932,11,FALSE))*-1,0,VLOOKUP(A97,[2]balancete!$B$11:$L$932,11,FALSE))*-1</f>
        <v>0</v>
      </c>
      <c r="F97" s="21">
        <v>0</v>
      </c>
      <c r="G97" s="29"/>
      <c r="H97" s="50"/>
      <c r="I97" s="52"/>
      <c r="J97" s="52"/>
      <c r="K97" s="50"/>
      <c r="L97" s="50"/>
      <c r="M97" s="50"/>
      <c r="N97" s="50"/>
      <c r="O97" s="50"/>
      <c r="P97" s="50"/>
    </row>
    <row r="98" spans="1:16" s="6" customFormat="1" ht="12" hidden="1" customHeight="1" outlineLevel="1" x14ac:dyDescent="0.2">
      <c r="C98" s="19" t="s">
        <v>62</v>
      </c>
      <c r="D98" s="22"/>
      <c r="E98" s="20">
        <f>IF(ISNA(VLOOKUP(A98,[2]balancete!$B$11:$L$932,11,FALSE))*-1,0,VLOOKUP(A98,[2]balancete!$B$11:$L$932,11,FALSE))*-1</f>
        <v>0</v>
      </c>
      <c r="F98" s="21">
        <v>0</v>
      </c>
      <c r="G98" s="29"/>
      <c r="H98" s="50"/>
      <c r="I98" s="52"/>
      <c r="J98" s="52"/>
      <c r="K98" s="50"/>
      <c r="L98" s="50"/>
      <c r="M98" s="50"/>
      <c r="N98" s="50"/>
      <c r="O98" s="50"/>
      <c r="P98" s="50"/>
    </row>
    <row r="99" spans="1:16" s="6" customFormat="1" ht="12" hidden="1" customHeight="1" outlineLevel="1" x14ac:dyDescent="0.2">
      <c r="C99" s="19" t="s">
        <v>63</v>
      </c>
      <c r="D99" s="22"/>
      <c r="E99" s="20">
        <f>IF(ISNA(VLOOKUP(A99,[2]balancete!$B$11:$L$932,11,FALSE))*-1,0,VLOOKUP(A99,[2]balancete!$B$11:$L$932,11,FALSE))*-1</f>
        <v>0</v>
      </c>
      <c r="F99" s="21">
        <v>0</v>
      </c>
      <c r="G99" s="29"/>
      <c r="H99" s="50"/>
      <c r="I99" s="52"/>
      <c r="J99" s="52"/>
      <c r="K99" s="50"/>
      <c r="L99" s="50"/>
      <c r="M99" s="50"/>
      <c r="N99" s="50"/>
      <c r="O99" s="50"/>
      <c r="P99" s="50"/>
    </row>
    <row r="100" spans="1:16" s="6" customFormat="1" ht="12" hidden="1" customHeight="1" outlineLevel="1" x14ac:dyDescent="0.2">
      <c r="C100" s="19" t="s">
        <v>64</v>
      </c>
      <c r="D100" s="22"/>
      <c r="E100" s="20">
        <f>IF(ISNA(VLOOKUP(A100,[2]balancete!$B$11:$L$932,11,FALSE))*-1,0,VLOOKUP(A100,[2]balancete!$B$11:$L$932,11,FALSE))*-1</f>
        <v>0</v>
      </c>
      <c r="F100" s="21">
        <v>0</v>
      </c>
      <c r="G100" s="29"/>
      <c r="H100" s="51"/>
      <c r="I100" s="52"/>
      <c r="J100" s="52"/>
      <c r="K100" s="50"/>
      <c r="L100" s="50"/>
      <c r="M100" s="50"/>
      <c r="N100" s="50"/>
      <c r="O100" s="50"/>
      <c r="P100" s="50"/>
    </row>
    <row r="101" spans="1:16" s="6" customFormat="1" ht="12" hidden="1" customHeight="1" outlineLevel="1" x14ac:dyDescent="0.2">
      <c r="C101" s="19" t="s">
        <v>65</v>
      </c>
      <c r="D101" s="22"/>
      <c r="E101" s="20">
        <f>IF(ISNA(VLOOKUP(A101,[2]balancete!$B$11:$L$932,11,FALSE))*-1,0,VLOOKUP(A101,[2]balancete!$B$11:$L$932,11,FALSE))*-1</f>
        <v>0</v>
      </c>
      <c r="F101" s="21">
        <v>0</v>
      </c>
      <c r="G101" s="29"/>
      <c r="H101" s="50"/>
      <c r="I101" s="52"/>
      <c r="J101" s="52"/>
      <c r="K101" s="50"/>
      <c r="L101" s="50"/>
      <c r="M101" s="50"/>
      <c r="N101" s="50"/>
      <c r="O101" s="50"/>
      <c r="P101" s="50"/>
    </row>
    <row r="102" spans="1:16" s="6" customFormat="1" ht="12" hidden="1" customHeight="1" outlineLevel="1" x14ac:dyDescent="0.2">
      <c r="C102" s="19"/>
      <c r="D102" s="22"/>
      <c r="E102" s="20">
        <f>+'[2]P&amp;L Statement'!H70*-1</f>
        <v>1.9260000000000002</v>
      </c>
      <c r="F102" s="21">
        <v>0</v>
      </c>
      <c r="G102" s="29"/>
      <c r="H102" s="50"/>
      <c r="I102" s="52"/>
      <c r="J102" s="52"/>
      <c r="K102" s="50"/>
      <c r="L102" s="50"/>
      <c r="M102" s="50"/>
      <c r="N102" s="50"/>
      <c r="O102" s="50"/>
      <c r="P102" s="50"/>
    </row>
    <row r="103" spans="1:16" s="6" customFormat="1" ht="12" hidden="1" customHeight="1" outlineLevel="1" x14ac:dyDescent="0.2">
      <c r="C103" s="19" t="s">
        <v>66</v>
      </c>
      <c r="D103" s="22"/>
      <c r="E103" s="20">
        <f>IF(ISNA(VLOOKUP(A103,[2]balancete!$B$11:$L$932,11,FALSE))*-1,0,VLOOKUP(A103,[2]balancete!$B$11:$L$932,11,FALSE))*-1</f>
        <v>0</v>
      </c>
      <c r="F103" s="21">
        <v>0</v>
      </c>
      <c r="G103" s="29"/>
      <c r="H103" s="50"/>
      <c r="I103" s="52"/>
      <c r="J103" s="52"/>
      <c r="K103" s="50"/>
      <c r="L103" s="50"/>
      <c r="M103" s="50"/>
      <c r="N103" s="50"/>
      <c r="O103" s="50"/>
      <c r="P103" s="50"/>
    </row>
    <row r="104" spans="1:16" s="6" customFormat="1" ht="12" hidden="1" customHeight="1" outlineLevel="1" x14ac:dyDescent="0.2">
      <c r="C104" s="19"/>
      <c r="D104" s="22"/>
      <c r="E104" s="20">
        <f>IF(ISNA(VLOOKUP(A104,[2]balancete!$B$11:$L$932,11,FALSE))*-1,0,VLOOKUP(A104,[2]balancete!$B$11:$L$932,11,FALSE))*-1</f>
        <v>0</v>
      </c>
      <c r="F104" s="21">
        <v>0</v>
      </c>
      <c r="G104" s="29"/>
      <c r="H104" s="50"/>
      <c r="I104" s="52"/>
      <c r="J104" s="52"/>
      <c r="K104" s="50"/>
      <c r="L104" s="50"/>
      <c r="M104" s="50"/>
      <c r="N104" s="50"/>
      <c r="O104" s="50"/>
      <c r="P104" s="50"/>
    </row>
    <row r="105" spans="1:16" s="6" customFormat="1" ht="12" hidden="1" customHeight="1" outlineLevel="1" x14ac:dyDescent="0.2">
      <c r="A105" s="6">
        <v>245</v>
      </c>
      <c r="C105" s="19" t="s">
        <v>67</v>
      </c>
      <c r="D105" s="22"/>
      <c r="E105" s="20">
        <f>IF(ISNA(VLOOKUP(A105,[2]balancete!$B$11:$L$932,11,FALSE))*-1,0,VLOOKUP(A105,[2]balancete!$B$11:$L$932,11,FALSE))*-1</f>
        <v>7377.38</v>
      </c>
      <c r="F105" s="21">
        <v>0</v>
      </c>
      <c r="G105" s="29"/>
      <c r="H105" s="50"/>
      <c r="I105" s="52"/>
      <c r="J105" s="52"/>
      <c r="K105" s="50"/>
      <c r="L105" s="50"/>
      <c r="M105" s="50"/>
      <c r="N105" s="50"/>
      <c r="O105" s="50"/>
      <c r="P105" s="50"/>
    </row>
    <row r="106" spans="1:16" s="6" customFormat="1" ht="12" hidden="1" customHeight="1" outlineLevel="1" x14ac:dyDescent="0.2">
      <c r="C106" s="19"/>
      <c r="D106" s="22"/>
      <c r="E106" s="20"/>
      <c r="F106" s="21">
        <v>0</v>
      </c>
      <c r="G106" s="29"/>
      <c r="H106" s="50"/>
      <c r="I106" s="52"/>
      <c r="J106" s="52"/>
      <c r="K106" s="50"/>
      <c r="L106" s="50"/>
      <c r="M106" s="50"/>
      <c r="N106" s="50"/>
      <c r="O106" s="50"/>
      <c r="P106" s="50"/>
    </row>
    <row r="107" spans="1:16" s="6" customFormat="1" ht="12" customHeight="1" collapsed="1" x14ac:dyDescent="0.2">
      <c r="C107" s="19" t="s">
        <v>17</v>
      </c>
      <c r="D107" s="22"/>
      <c r="E107" s="20">
        <f>IF(ISNA(VLOOKUP(A107,[2]balancete!$B$11:$L$932,11,FALSE))*-1,0,VLOOKUP(A107,[2]balancete!$B$11:$L$932,11,FALSE))*-1</f>
        <v>0</v>
      </c>
      <c r="F107" s="21">
        <v>0</v>
      </c>
      <c r="G107" s="29"/>
      <c r="H107" s="53"/>
      <c r="I107" s="54"/>
      <c r="J107" s="54"/>
      <c r="K107" s="51"/>
      <c r="L107" s="50"/>
      <c r="M107" s="51"/>
      <c r="N107" s="50"/>
      <c r="O107" s="50"/>
      <c r="P107" s="50"/>
    </row>
    <row r="108" spans="1:16" s="6" customFormat="1" ht="12" customHeight="1" x14ac:dyDescent="0.2">
      <c r="C108" s="19" t="s">
        <v>52</v>
      </c>
      <c r="D108" s="22"/>
      <c r="E108" s="20">
        <f>IF(ISNA(VLOOKUP(A108,[2]balancete!$B$11:$L$932,11,FALSE))*-1,0,VLOOKUP(A108,[2]balancete!$B$11:$L$932,11,FALSE))*-1</f>
        <v>0</v>
      </c>
      <c r="F108" s="21">
        <v>0</v>
      </c>
      <c r="G108" s="29"/>
      <c r="H108" s="53"/>
      <c r="I108" s="54"/>
      <c r="J108" s="54"/>
      <c r="K108" s="50"/>
      <c r="L108" s="50"/>
      <c r="M108" s="50"/>
      <c r="N108" s="51"/>
      <c r="O108" s="50"/>
      <c r="P108" s="50"/>
    </row>
    <row r="109" spans="1:16" s="6" customFormat="1" ht="12" customHeight="1" x14ac:dyDescent="0.2">
      <c r="C109" s="19" t="s">
        <v>55</v>
      </c>
      <c r="D109" s="22"/>
      <c r="E109" s="20">
        <f>ROUND((SUM(E110:E115)),2)*-1</f>
        <v>138290.57</v>
      </c>
      <c r="F109" s="21">
        <v>90990.32</v>
      </c>
      <c r="G109" s="29"/>
      <c r="H109" s="53"/>
      <c r="I109" s="51"/>
      <c r="J109" s="51"/>
      <c r="K109" s="50"/>
      <c r="L109" s="50"/>
      <c r="M109" s="51"/>
      <c r="N109" s="50"/>
      <c r="O109" s="50"/>
      <c r="P109" s="50"/>
    </row>
    <row r="110" spans="1:16" s="6" customFormat="1" ht="12" hidden="1" customHeight="1" outlineLevel="2" x14ac:dyDescent="0.2">
      <c r="A110" s="6">
        <v>23</v>
      </c>
      <c r="C110" s="19"/>
      <c r="D110" s="22"/>
      <c r="E110" s="20">
        <f>IF(ISNA(VLOOKUP(A110,[2]balancete!$B$11:$L$932,11,FALSE))*-1,0,VLOOKUP(A110,[2]balancete!$B$11:$L$932,11,FALSE))</f>
        <v>-31929.460000000003</v>
      </c>
      <c r="F110" s="21">
        <v>0</v>
      </c>
      <c r="G110" s="29"/>
      <c r="H110" s="53"/>
      <c r="I110" s="51"/>
      <c r="J110" s="51"/>
      <c r="K110" s="50"/>
      <c r="L110" s="50"/>
      <c r="M110" s="50"/>
      <c r="N110" s="51"/>
      <c r="O110" s="50"/>
      <c r="P110" s="50"/>
    </row>
    <row r="111" spans="1:16" s="6" customFormat="1" ht="12" hidden="1" customHeight="1" outlineLevel="2" x14ac:dyDescent="0.2">
      <c r="A111" s="6">
        <v>2722</v>
      </c>
      <c r="C111" s="19"/>
      <c r="D111" s="22"/>
      <c r="E111" s="20">
        <f>IF(ISNA(VLOOKUP(A111,[2]balancete!$B$11:$L$932,11,FALSE))*-1,0,VLOOKUP(A111,[2]balancete!$B$11:$L$932,11,FALSE))</f>
        <v>-24870.400000000001</v>
      </c>
      <c r="F111" s="21">
        <v>0</v>
      </c>
      <c r="G111" s="29"/>
      <c r="H111" s="53"/>
      <c r="I111" s="51"/>
      <c r="J111" s="51"/>
      <c r="K111" s="50"/>
      <c r="L111" s="50"/>
      <c r="M111" s="50"/>
      <c r="N111" s="51"/>
      <c r="O111" s="50"/>
      <c r="P111" s="50"/>
    </row>
    <row r="112" spans="1:16" s="6" customFormat="1" ht="12" hidden="1" customHeight="1" outlineLevel="2" x14ac:dyDescent="0.2">
      <c r="A112" s="6">
        <v>278</v>
      </c>
      <c r="C112" s="19"/>
      <c r="D112" s="22"/>
      <c r="E112" s="20">
        <f>+'[2]278'!F3*-1</f>
        <v>-81490.710000000006</v>
      </c>
      <c r="F112" s="21">
        <v>0</v>
      </c>
      <c r="G112" s="29"/>
      <c r="H112" s="53"/>
      <c r="I112" s="51"/>
      <c r="J112" s="51"/>
      <c r="K112" s="50"/>
      <c r="L112" s="50"/>
      <c r="M112" s="51"/>
      <c r="N112" s="51"/>
      <c r="O112" s="50"/>
      <c r="P112" s="50"/>
    </row>
    <row r="113" spans="1:16" s="6" customFormat="1" ht="12" hidden="1" customHeight="1" outlineLevel="2" x14ac:dyDescent="0.2">
      <c r="C113" s="19"/>
      <c r="D113" s="22"/>
      <c r="E113" s="20">
        <f>IF(ISNA(VLOOKUP(A113,[2]balancete!$B$11:$L$932,11,FALSE))*-1,0,VLOOKUP(A113,[2]balancete!$B$11:$L$932,11,FALSE))</f>
        <v>0</v>
      </c>
      <c r="F113" s="21">
        <v>0</v>
      </c>
      <c r="G113" s="28"/>
      <c r="H113" s="50"/>
      <c r="I113" s="50"/>
      <c r="J113" s="50"/>
      <c r="K113" s="50"/>
      <c r="L113" s="50"/>
      <c r="M113" s="50"/>
      <c r="N113" s="50"/>
      <c r="O113" s="50"/>
      <c r="P113" s="50"/>
    </row>
    <row r="114" spans="1:16" s="6" customFormat="1" ht="12" hidden="1" customHeight="1" outlineLevel="2" x14ac:dyDescent="0.2">
      <c r="C114" s="19"/>
      <c r="D114" s="22"/>
      <c r="E114" s="20">
        <f>IF(ISNA(VLOOKUP(A114,[2]balancete!$B$11:$L$932,11,FALSE))*-1,0,VLOOKUP(A114,[2]balancete!$B$11:$L$932,11,FALSE))</f>
        <v>0</v>
      </c>
      <c r="F114" s="21">
        <v>0</v>
      </c>
      <c r="G114" s="28"/>
      <c r="H114" s="51"/>
      <c r="I114" s="50"/>
      <c r="J114" s="50"/>
      <c r="K114" s="50"/>
      <c r="L114" s="50"/>
      <c r="M114" s="50"/>
      <c r="N114" s="50"/>
      <c r="O114" s="50"/>
      <c r="P114" s="50"/>
    </row>
    <row r="115" spans="1:16" s="6" customFormat="1" ht="12" hidden="1" customHeight="1" outlineLevel="2" x14ac:dyDescent="0.2">
      <c r="C115" s="19"/>
      <c r="D115" s="22"/>
      <c r="E115" s="20">
        <f>IF(ISNA(VLOOKUP(A115,[2]balancete!$B$11:$L$932,11,FALSE))*-1,0,VLOOKUP(A115,[2]balancete!$B$11:$L$932,11,FALSE))</f>
        <v>0</v>
      </c>
      <c r="F115" s="21">
        <v>0</v>
      </c>
      <c r="G115" s="29"/>
      <c r="H115" s="51"/>
      <c r="I115" s="50"/>
      <c r="J115" s="50"/>
      <c r="K115" s="50"/>
      <c r="L115" s="50"/>
      <c r="M115" s="50"/>
      <c r="N115" s="50"/>
      <c r="O115" s="50"/>
      <c r="P115" s="50"/>
    </row>
    <row r="116" spans="1:16" s="6" customFormat="1" ht="12" customHeight="1" collapsed="1" x14ac:dyDescent="0.2">
      <c r="A116" s="6">
        <v>28108</v>
      </c>
      <c r="C116" s="19" t="s">
        <v>26</v>
      </c>
      <c r="D116" s="22"/>
      <c r="E116" s="20">
        <f>IF(ISNA(VLOOKUP(A116,[2]balancete!$B$11:$L$932,11,FALSE))*-1,0,VLOOKUP(A116,[2]balancete!$B$11:$L$932,11,FALSE))*-1</f>
        <v>0</v>
      </c>
      <c r="F116" s="21">
        <v>0</v>
      </c>
      <c r="G116" s="29"/>
      <c r="H116" s="51"/>
      <c r="I116" s="50"/>
      <c r="J116" s="50"/>
      <c r="K116" s="50"/>
      <c r="L116" s="50"/>
      <c r="M116" s="50"/>
      <c r="N116" s="50"/>
      <c r="O116" s="50"/>
      <c r="P116" s="50"/>
    </row>
    <row r="117" spans="1:16" s="6" customFormat="1" ht="12" customHeight="1" x14ac:dyDescent="0.2">
      <c r="C117" s="19" t="s">
        <v>68</v>
      </c>
      <c r="D117" s="22"/>
      <c r="E117" s="20">
        <f>IF(ISNA(VLOOKUP(A117,[2]balancete!$B$11:$L$932,11,FALSE))*-1,0,VLOOKUP(A117,[2]balancete!$B$11:$L$932,11,FALSE))*-1</f>
        <v>0</v>
      </c>
      <c r="F117" s="21">
        <v>0</v>
      </c>
      <c r="G117" s="29"/>
      <c r="H117" s="50"/>
      <c r="I117" s="50"/>
      <c r="J117" s="50"/>
      <c r="K117" s="50"/>
      <c r="L117" s="50"/>
      <c r="M117" s="50"/>
      <c r="N117" s="50"/>
      <c r="O117" s="50"/>
      <c r="P117" s="50"/>
    </row>
    <row r="118" spans="1:16" s="6" customFormat="1" ht="12" customHeight="1" x14ac:dyDescent="0.2">
      <c r="C118" s="19" t="s">
        <v>69</v>
      </c>
      <c r="D118" s="22"/>
      <c r="E118" s="20">
        <v>0</v>
      </c>
      <c r="F118" s="21">
        <v>0</v>
      </c>
      <c r="G118" s="29"/>
      <c r="H118" s="50"/>
      <c r="I118" s="50"/>
      <c r="J118" s="50"/>
      <c r="K118" s="50"/>
      <c r="L118" s="50"/>
      <c r="M118" s="50"/>
      <c r="N118" s="50"/>
      <c r="O118" s="50"/>
      <c r="P118" s="50"/>
    </row>
    <row r="119" spans="1:16" s="6" customFormat="1" ht="12" customHeight="1" x14ac:dyDescent="0.2">
      <c r="C119" s="19" t="s">
        <v>70</v>
      </c>
      <c r="D119" s="22"/>
      <c r="E119" s="20">
        <f>IF(ISNA(VLOOKUP(A119,[2]balancete!$B$11:$L$932,11,FALSE))*-1,0,VLOOKUP(A119,[2]balancete!$B$11:$L$932,11,FALSE))*-1</f>
        <v>0</v>
      </c>
      <c r="F119" s="21">
        <v>0</v>
      </c>
      <c r="G119" s="29"/>
      <c r="H119" s="50"/>
      <c r="I119" s="50"/>
      <c r="J119" s="50"/>
      <c r="K119" s="50"/>
      <c r="L119" s="50"/>
      <c r="M119" s="50"/>
      <c r="N119" s="50"/>
      <c r="O119" s="50"/>
      <c r="P119" s="50"/>
    </row>
    <row r="120" spans="1:16" s="6" customFormat="1" ht="7.5" customHeight="1" x14ac:dyDescent="0.2">
      <c r="C120" s="19"/>
      <c r="D120" s="22"/>
      <c r="E120" s="38">
        <f>ROUND((+E91+E94+E95+E107+E108+E109+E116+E117+E118+E119),2)</f>
        <v>309684.73</v>
      </c>
      <c r="F120" s="25">
        <f>ROUND((+F91+F94+F95+F107+F108+F109+F116+F117+F118+F119),2)</f>
        <v>259187.22</v>
      </c>
      <c r="G120" s="29"/>
      <c r="H120" s="50"/>
      <c r="I120" s="50"/>
      <c r="J120" s="50"/>
      <c r="K120" s="50"/>
      <c r="L120" s="50"/>
      <c r="M120" s="50"/>
      <c r="N120" s="50"/>
      <c r="O120" s="50"/>
      <c r="P120" s="50"/>
    </row>
    <row r="121" spans="1:16" s="6" customFormat="1" ht="12" customHeight="1" x14ac:dyDescent="0.2">
      <c r="C121" s="48" t="s">
        <v>71</v>
      </c>
      <c r="D121" s="22"/>
      <c r="E121" s="55">
        <f>ROUND((+E120+E89),2)</f>
        <v>320491.28999999998</v>
      </c>
      <c r="F121" s="56">
        <f>ROUND((+F120+F89),2)</f>
        <v>269993.78000000003</v>
      </c>
      <c r="G121" s="29"/>
      <c r="H121" s="50"/>
      <c r="I121" s="50"/>
      <c r="J121" s="50"/>
      <c r="K121" s="50"/>
      <c r="L121" s="50"/>
      <c r="M121" s="50"/>
      <c r="N121" s="50"/>
      <c r="O121" s="50"/>
      <c r="P121" s="50"/>
    </row>
    <row r="122" spans="1:16" s="6" customFormat="1" ht="12" customHeight="1" thickBot="1" x14ac:dyDescent="0.25">
      <c r="C122" s="40" t="s">
        <v>72</v>
      </c>
      <c r="D122" s="22"/>
      <c r="E122" s="57">
        <f>ROUND((+E121+E79),2)</f>
        <v>510937.8</v>
      </c>
      <c r="F122" s="58">
        <f>ROUND((+F121+F79),2)</f>
        <v>507949</v>
      </c>
      <c r="G122" s="29"/>
      <c r="H122" s="50"/>
      <c r="I122" s="50"/>
      <c r="J122" s="50"/>
      <c r="K122" s="50"/>
      <c r="L122" s="50"/>
      <c r="M122" s="50"/>
      <c r="N122" s="50"/>
      <c r="O122" s="50"/>
      <c r="P122" s="50"/>
    </row>
    <row r="123" spans="1:16" s="6" customFormat="1" ht="6" customHeight="1" thickBot="1" x14ac:dyDescent="0.25">
      <c r="C123" s="59"/>
      <c r="D123" s="60"/>
      <c r="E123" s="61"/>
      <c r="F123" s="62"/>
      <c r="G123" s="29"/>
    </row>
    <row r="124" spans="1:16" s="6" customFormat="1" ht="12" customHeight="1" x14ac:dyDescent="0.2">
      <c r="C124" s="63"/>
      <c r="D124" s="64"/>
      <c r="E124" s="65"/>
      <c r="F124" s="66"/>
      <c r="G124" s="29"/>
    </row>
    <row r="125" spans="1:16" s="6" customFormat="1" ht="12" customHeight="1" x14ac:dyDescent="0.2">
      <c r="C125" s="67"/>
      <c r="D125" s="64"/>
      <c r="E125" s="65"/>
      <c r="F125" s="66"/>
      <c r="G125" s="29"/>
    </row>
    <row r="126" spans="1:16" s="6" customFormat="1" ht="12" customHeight="1" x14ac:dyDescent="0.2">
      <c r="C126" s="67"/>
      <c r="D126" s="64"/>
      <c r="E126" s="65"/>
      <c r="F126" s="66"/>
      <c r="G126" s="29"/>
    </row>
    <row r="127" spans="1:16" s="6" customFormat="1" ht="12" customHeight="1" x14ac:dyDescent="0.2">
      <c r="C127" s="67"/>
      <c r="D127" s="64"/>
      <c r="E127" s="65"/>
      <c r="F127" s="66"/>
      <c r="G127" s="29"/>
    </row>
    <row r="128" spans="1:16" s="6" customFormat="1" ht="12" customHeight="1" x14ac:dyDescent="0.2">
      <c r="C128" s="67"/>
      <c r="D128" s="64"/>
      <c r="E128" s="65"/>
      <c r="F128" s="66"/>
      <c r="G128" s="29"/>
    </row>
    <row r="129" spans="3:7" s="6" customFormat="1" ht="12" customHeight="1" x14ac:dyDescent="0.2">
      <c r="C129" s="67"/>
      <c r="D129" s="64"/>
      <c r="E129" s="65"/>
      <c r="F129" s="66"/>
      <c r="G129" s="29"/>
    </row>
    <row r="130" spans="3:7" s="6" customFormat="1" ht="12" customHeight="1" x14ac:dyDescent="0.2">
      <c r="C130" s="67"/>
      <c r="D130" s="64"/>
      <c r="E130" s="65"/>
      <c r="F130" s="66"/>
      <c r="G130" s="29"/>
    </row>
    <row r="131" spans="3:7" s="6" customFormat="1" ht="12" customHeight="1" x14ac:dyDescent="0.2">
      <c r="C131" s="67"/>
      <c r="D131" s="64"/>
      <c r="E131" s="65"/>
      <c r="F131" s="66"/>
      <c r="G131" s="29"/>
    </row>
    <row r="132" spans="3:7" s="6" customFormat="1" ht="12" customHeight="1" x14ac:dyDescent="0.2">
      <c r="C132" s="67"/>
      <c r="D132" s="64"/>
      <c r="E132" s="65"/>
      <c r="F132" s="66"/>
      <c r="G132" s="29"/>
    </row>
    <row r="133" spans="3:7" s="6" customFormat="1" ht="12" customHeight="1" x14ac:dyDescent="0.2">
      <c r="C133" s="67"/>
      <c r="D133" s="64"/>
      <c r="E133" s="65"/>
      <c r="F133" s="66"/>
      <c r="G133" s="29"/>
    </row>
    <row r="134" spans="3:7" s="6" customFormat="1" ht="12" customHeight="1" x14ac:dyDescent="0.2">
      <c r="C134" s="64"/>
      <c r="D134" s="64"/>
      <c r="E134" s="65"/>
      <c r="F134" s="66"/>
      <c r="G134" s="29"/>
    </row>
    <row r="135" spans="3:7" s="6" customFormat="1" ht="12" customHeight="1" x14ac:dyDescent="0.2">
      <c r="C135" s="64"/>
      <c r="D135" s="64"/>
      <c r="E135" s="65"/>
      <c r="F135" s="66"/>
      <c r="G135" s="29"/>
    </row>
    <row r="136" spans="3:7" s="6" customFormat="1" ht="12" customHeight="1" x14ac:dyDescent="0.2">
      <c r="C136" s="64"/>
      <c r="D136" s="64"/>
      <c r="E136" s="65"/>
      <c r="F136" s="66"/>
      <c r="G136" s="29"/>
    </row>
    <row r="137" spans="3:7" s="6" customFormat="1" ht="12" customHeight="1" x14ac:dyDescent="0.2">
      <c r="C137" s="64"/>
      <c r="D137" s="64"/>
      <c r="E137" s="65"/>
      <c r="F137" s="66"/>
      <c r="G137" s="29"/>
    </row>
    <row r="138" spans="3:7" s="6" customFormat="1" ht="12" customHeight="1" x14ac:dyDescent="0.2">
      <c r="C138" s="64"/>
      <c r="D138" s="64"/>
      <c r="E138" s="65"/>
      <c r="F138" s="66"/>
      <c r="G138" s="29"/>
    </row>
    <row r="139" spans="3:7" s="6" customFormat="1" ht="12" customHeight="1" x14ac:dyDescent="0.2">
      <c r="C139" s="64"/>
      <c r="D139" s="64"/>
      <c r="E139" s="65"/>
      <c r="F139" s="66"/>
      <c r="G139" s="29"/>
    </row>
    <row r="140" spans="3:7" s="6" customFormat="1" ht="12" customHeight="1" x14ac:dyDescent="0.2">
      <c r="C140" s="64"/>
      <c r="D140" s="64"/>
      <c r="E140" s="65"/>
      <c r="F140" s="66"/>
      <c r="G140" s="29"/>
    </row>
    <row r="141" spans="3:7" s="6" customFormat="1" ht="12" customHeight="1" x14ac:dyDescent="0.2">
      <c r="C141" s="64"/>
      <c r="D141" s="64"/>
      <c r="E141" s="65"/>
      <c r="F141" s="66"/>
      <c r="G141" s="29"/>
    </row>
    <row r="142" spans="3:7" s="6" customFormat="1" ht="12" customHeight="1" x14ac:dyDescent="0.2">
      <c r="C142" s="64"/>
      <c r="D142" s="64"/>
      <c r="E142" s="65"/>
      <c r="F142" s="66"/>
      <c r="G142" s="29"/>
    </row>
    <row r="143" spans="3:7" s="6" customFormat="1" ht="12" customHeight="1" x14ac:dyDescent="0.2">
      <c r="E143" s="68"/>
      <c r="F143" s="69"/>
      <c r="G143" s="29"/>
    </row>
    <row r="144" spans="3:7" s="6" customFormat="1" ht="12" customHeight="1" x14ac:dyDescent="0.2">
      <c r="E144" s="8"/>
      <c r="G144" s="29"/>
    </row>
    <row r="145" spans="5:7" s="6" customFormat="1" ht="12" customHeight="1" x14ac:dyDescent="0.2">
      <c r="E145" s="8"/>
      <c r="G145" s="29"/>
    </row>
    <row r="146" spans="5:7" s="6" customFormat="1" ht="12" customHeight="1" x14ac:dyDescent="0.2">
      <c r="E146" s="8"/>
      <c r="G146" s="29"/>
    </row>
    <row r="147" spans="5:7" s="6" customFormat="1" ht="12" customHeight="1" x14ac:dyDescent="0.2">
      <c r="E147" s="8"/>
      <c r="G147" s="29"/>
    </row>
    <row r="148" spans="5:7" s="6" customFormat="1" ht="12" customHeight="1" x14ac:dyDescent="0.2">
      <c r="E148" s="8"/>
      <c r="G148" s="29"/>
    </row>
    <row r="149" spans="5:7" s="6" customFormat="1" ht="12" customHeight="1" x14ac:dyDescent="0.2">
      <c r="E149" s="8"/>
      <c r="G149" s="29"/>
    </row>
    <row r="150" spans="5:7" s="6" customFormat="1" ht="12" customHeight="1" x14ac:dyDescent="0.2">
      <c r="E150" s="8"/>
      <c r="G150" s="29"/>
    </row>
    <row r="151" spans="5:7" s="6" customFormat="1" ht="12" customHeight="1" x14ac:dyDescent="0.2">
      <c r="E151" s="8"/>
    </row>
    <row r="152" spans="5:7" s="6" customFormat="1" ht="12" customHeight="1" x14ac:dyDescent="0.2">
      <c r="E152" s="8"/>
    </row>
    <row r="153" spans="5:7" s="6" customFormat="1" ht="12" customHeight="1" x14ac:dyDescent="0.2">
      <c r="E153" s="8"/>
    </row>
    <row r="154" spans="5:7" s="6" customFormat="1" ht="12" customHeight="1" x14ac:dyDescent="0.2">
      <c r="E154" s="8"/>
    </row>
    <row r="155" spans="5:7" s="6" customFormat="1" ht="12" customHeight="1" x14ac:dyDescent="0.2">
      <c r="E155" s="8"/>
    </row>
    <row r="156" spans="5:7" s="6" customFormat="1" ht="12" customHeight="1" x14ac:dyDescent="0.2">
      <c r="E156" s="8"/>
    </row>
    <row r="157" spans="5:7" s="6" customFormat="1" ht="12" customHeight="1" x14ac:dyDescent="0.2">
      <c r="E157" s="8"/>
    </row>
    <row r="158" spans="5:7" s="6" customFormat="1" ht="12" customHeight="1" x14ac:dyDescent="0.2">
      <c r="E158" s="8"/>
    </row>
    <row r="159" spans="5:7" s="6" customFormat="1" ht="12" customHeight="1" x14ac:dyDescent="0.2">
      <c r="E159" s="8"/>
    </row>
    <row r="160" spans="5:7" s="6" customFormat="1" ht="12" customHeight="1" x14ac:dyDescent="0.2">
      <c r="E160" s="8"/>
    </row>
  </sheetData>
  <mergeCells count="5">
    <mergeCell ref="C5:C6"/>
    <mergeCell ref="D5:D6"/>
    <mergeCell ref="E5:F5"/>
    <mergeCell ref="I91:K91"/>
    <mergeCell ref="M91:O91"/>
  </mergeCells>
  <pageMargins left="0.38" right="0.15748031496062992" top="0.15748031496062992" bottom="0.55118110236220474" header="0.15748031496062992" footer="0.55118110236220474"/>
  <pageSetup paperSize="9" scale="96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1</vt:i4>
      </vt:variant>
    </vt:vector>
  </HeadingPairs>
  <TitlesOfParts>
    <vt:vector size="3" baseType="lpstr">
      <vt:lpstr>P&amp;L Statement</vt:lpstr>
      <vt:lpstr>Balanço</vt:lpstr>
      <vt:lpstr>'P&amp;L Statement'!Área_de_Impressão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Rodrigues</dc:creator>
  <cp:lastModifiedBy>Pedro Rodrigues</cp:lastModifiedBy>
  <dcterms:created xsi:type="dcterms:W3CDTF">2017-01-11T09:38:50Z</dcterms:created>
  <dcterms:modified xsi:type="dcterms:W3CDTF">2017-01-11T09:40:21Z</dcterms:modified>
</cp:coreProperties>
</file>